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80" windowHeight="8835" activeTab="0"/>
  </bookViews>
  <sheets>
    <sheet name="Menú" sheetId="1" r:id="rId1"/>
    <sheet name="Ejercicios" sheetId="2" r:id="rId2"/>
    <sheet name="Ejemplo" sheetId="3" r:id="rId3"/>
  </sheets>
  <definedNames>
    <definedName name="D_02">'Ejemplo'!$A$8</definedName>
    <definedName name="D_03">'Ejemplo'!$A$32</definedName>
    <definedName name="D_06">'Ejemplo'!$A$107</definedName>
    <definedName name="D_07">'Ejemplo'!$A$128</definedName>
    <definedName name="D_08">'Ejemplo'!$A$150</definedName>
    <definedName name="D_09">'Ejemplo'!$A$173</definedName>
    <definedName name="D_10">'Ejemplo'!$A$213</definedName>
    <definedName name="D_11">'Ejemplo'!$A$246</definedName>
    <definedName name="D_12">'Ejemplo'!$A$281</definedName>
    <definedName name="D_13">'Ejemplo'!#REF!</definedName>
    <definedName name="D_14">'Ejemplo'!$A$300</definedName>
    <definedName name="D_15">'Ejemplo'!#REF!</definedName>
    <definedName name="D_16">'Ejemplo'!$A$338</definedName>
    <definedName name="D_17">'Ejemplo'!#REF!</definedName>
    <definedName name="D_18">'Ejemplo'!$A$379</definedName>
    <definedName name="D_21">'Ejemplo'!$A$413:$B$413</definedName>
    <definedName name="D_24">'Ejemplo'!$A$497</definedName>
    <definedName name="D_25">'Ejemplo'!#REF!</definedName>
    <definedName name="D_27">'Ejemplo'!$A$590</definedName>
    <definedName name="I_01">'Menú'!$A$51</definedName>
  </definedNames>
  <calcPr fullCalcOnLoad="1"/>
</workbook>
</file>

<file path=xl/sharedStrings.xml><?xml version="1.0" encoding="utf-8"?>
<sst xmlns="http://schemas.openxmlformats.org/spreadsheetml/2006/main" count="700" uniqueCount="212">
  <si>
    <t>D_02.</t>
  </si>
  <si>
    <t>Propiedades exponenciales: La Multiplicación.</t>
  </si>
  <si>
    <t>x^6</t>
  </si>
  <si>
    <t>x^4</t>
  </si>
  <si>
    <t>x^2</t>
  </si>
  <si>
    <t>x =</t>
  </si>
  <si>
    <t>a =</t>
  </si>
  <si>
    <t>b =</t>
  </si>
  <si>
    <t>x^10</t>
  </si>
  <si>
    <t>Considérese:</t>
  </si>
  <si>
    <t>x^6 =</t>
  </si>
  <si>
    <t>Propiedades Exponenciales: La División Caso 2.</t>
  </si>
  <si>
    <t>D_03</t>
  </si>
  <si>
    <t>Propiedades Exponenciales; La División, Caso 1.</t>
  </si>
  <si>
    <t>D_04</t>
  </si>
  <si>
    <t>Propiedades Exponenciales. La División Caso 3.</t>
  </si>
  <si>
    <t xml:space="preserve">b = </t>
  </si>
  <si>
    <t>Propiedades Exponenciales: Distribución de la Multiplicación.</t>
  </si>
  <si>
    <t>y =</t>
  </si>
  <si>
    <t>x^3</t>
  </si>
  <si>
    <t>y^3</t>
  </si>
  <si>
    <t xml:space="preserve">Propiedades Exponenciales: La Distribución en la División.  </t>
  </si>
  <si>
    <t>(x^3)/(y^3)</t>
  </si>
  <si>
    <t>(x/y)^3</t>
  </si>
  <si>
    <t>Propiedades Exponenciales: La Potencia de una Potencia.</t>
  </si>
  <si>
    <t>(x^4)^3</t>
  </si>
  <si>
    <t>(x')^3</t>
  </si>
  <si>
    <t>x^(4*3)</t>
  </si>
  <si>
    <t>Propiedades Exponenciales: La Potencia Inversa.</t>
  </si>
  <si>
    <t>Propiedades Exponenciales: La potencia raíz.</t>
  </si>
  <si>
    <t>Propiedades Exponenciales: Potencia Racional.</t>
  </si>
  <si>
    <t xml:space="preserve">Propiedades logarítmicas y forma Logarítmica: La Forma </t>
  </si>
  <si>
    <t>Número x =</t>
  </si>
  <si>
    <t>y^2 =</t>
  </si>
  <si>
    <t>y = x^(1/a)</t>
  </si>
  <si>
    <t>Propiedades Logarítmicas: Multiplicación.</t>
  </si>
  <si>
    <t xml:space="preserve">x = </t>
  </si>
  <si>
    <t>Log10(x) =</t>
  </si>
  <si>
    <t>log(y; 10) =</t>
  </si>
  <si>
    <t>x * y =</t>
  </si>
  <si>
    <t>Log(x;10)+Log(10) =</t>
  </si>
  <si>
    <t>Logarítmos</t>
  </si>
  <si>
    <t>Base 10</t>
  </si>
  <si>
    <t>Neperiano</t>
  </si>
  <si>
    <t>Propiedad de los logaritmos: La División.</t>
  </si>
  <si>
    <t>x^b =</t>
  </si>
  <si>
    <t>b*log10(x)</t>
  </si>
  <si>
    <t>log(Número)</t>
  </si>
  <si>
    <t>Exponente</t>
  </si>
  <si>
    <t>Haciendo x = 4</t>
  </si>
  <si>
    <t>Log(raiz(2); 4)</t>
  </si>
  <si>
    <t xml:space="preserve">Valor de x = </t>
  </si>
  <si>
    <t>x</t>
  </si>
  <si>
    <t>Comprobación</t>
  </si>
  <si>
    <t>LOG(5; 1/125)</t>
  </si>
  <si>
    <t>Dominio</t>
  </si>
  <si>
    <t>Rango</t>
  </si>
  <si>
    <t>Incremento de x</t>
  </si>
  <si>
    <t>3.23</t>
  </si>
  <si>
    <t>y</t>
  </si>
  <si>
    <t>3.24</t>
  </si>
  <si>
    <t>3.27</t>
  </si>
  <si>
    <t>D_06</t>
  </si>
  <si>
    <t>D_05</t>
  </si>
  <si>
    <t>D_07</t>
  </si>
  <si>
    <t>(x /y)^3</t>
  </si>
  <si>
    <t>D_08</t>
  </si>
  <si>
    <t>D_09</t>
  </si>
  <si>
    <t>1/(X)</t>
  </si>
  <si>
    <t>X =</t>
  </si>
  <si>
    <t>1/(x^a)</t>
  </si>
  <si>
    <t>x*x*x,,,</t>
  </si>
  <si>
    <t>D_10</t>
  </si>
  <si>
    <t>x^(1/a)</t>
  </si>
  <si>
    <t>Raiz(x)</t>
  </si>
  <si>
    <t>D_11</t>
  </si>
  <si>
    <t>x^(a/b)</t>
  </si>
  <si>
    <t>(x^a)^(1/b)</t>
  </si>
  <si>
    <t>x*x*x… (b veces)</t>
  </si>
  <si>
    <t>X</t>
  </si>
  <si>
    <t>X^(1/a)</t>
  </si>
  <si>
    <t>D_12</t>
  </si>
  <si>
    <t>Base a =</t>
  </si>
  <si>
    <t>Exponente y = 2</t>
  </si>
  <si>
    <t>Usando fx(HE)</t>
  </si>
  <si>
    <t>Exponenciación</t>
  </si>
  <si>
    <t xml:space="preserve">Número z = </t>
  </si>
  <si>
    <t>Exponente y =</t>
  </si>
  <si>
    <t>Resuelva para x.</t>
  </si>
  <si>
    <t>A= 2*x - 6</t>
  </si>
  <si>
    <t>B = 24 - 3x</t>
  </si>
  <si>
    <t>log(A; a) - LOG(B; a)</t>
  </si>
  <si>
    <t>y = log(6; 4)</t>
  </si>
  <si>
    <t>A = B = a^y = x</t>
  </si>
  <si>
    <t>A =Log((2x + 8); a=5)</t>
  </si>
  <si>
    <t>B = Log((x + 2); a=5)</t>
  </si>
  <si>
    <t>A - B =</t>
  </si>
  <si>
    <t>log((2x + 8)/(x+2))</t>
  </si>
  <si>
    <t>A' = (2x + 8)</t>
  </si>
  <si>
    <t>B' = x + 2</t>
  </si>
  <si>
    <t>Número z =</t>
  </si>
  <si>
    <t>Divisor =</t>
  </si>
  <si>
    <t>Valor inicial de x</t>
  </si>
  <si>
    <t>Constante k</t>
  </si>
  <si>
    <t>Y1= k^x</t>
  </si>
  <si>
    <t>Y2= (1/k)^x</t>
  </si>
  <si>
    <t>Constante k =</t>
  </si>
  <si>
    <t xml:space="preserve">Ejemplo 3,20. </t>
  </si>
  <si>
    <t>Constante c =</t>
  </si>
  <si>
    <t>FIN DEL ARCHIVO</t>
  </si>
  <si>
    <t>Resuelva:</t>
  </si>
  <si>
    <t>Fórmula</t>
  </si>
  <si>
    <t>Desarrolle</t>
  </si>
  <si>
    <t>Desarrolle:</t>
  </si>
  <si>
    <t xml:space="preserve"> =</t>
  </si>
  <si>
    <t>(x^2)*(x^4)</t>
  </si>
  <si>
    <t>Operaciónes</t>
  </si>
  <si>
    <t>Anulando por la propiedad del neutro multiplicativo:</t>
  </si>
  <si>
    <t>(x^6)/(x^4)</t>
  </si>
  <si>
    <t>1/(x^4)</t>
  </si>
  <si>
    <t>Resolviendo el denominador</t>
  </si>
  <si>
    <t>Operaciones con la HE</t>
  </si>
  <si>
    <t>(x^6)(x^4)</t>
  </si>
  <si>
    <t>(x^6)//1/(x^4))</t>
  </si>
  <si>
    <t>La división entre exponentes.</t>
  </si>
  <si>
    <t>La división entre exponentes=</t>
  </si>
  <si>
    <t xml:space="preserve"> </t>
  </si>
  <si>
    <t>1/x^6</t>
  </si>
  <si>
    <t>Operando el numerador</t>
  </si>
  <si>
    <t>(1/x^6)/x^4</t>
  </si>
  <si>
    <t>(x^-6)*(x^4)</t>
  </si>
  <si>
    <t>x(-6-4)</t>
  </si>
  <si>
    <t>Propiedad distributiva en exponentes:</t>
  </si>
  <si>
    <t>x^a = x^3</t>
  </si>
  <si>
    <t>y^a = 4^3</t>
  </si>
  <si>
    <t>(x*y)^a</t>
  </si>
  <si>
    <t>Instrucciones para la HE</t>
  </si>
  <si>
    <t>(x * y)^3</t>
  </si>
  <si>
    <t>Distribuyendo</t>
  </si>
  <si>
    <t xml:space="preserve"> x^a*y^a = 5^3*4^3</t>
  </si>
  <si>
    <t>Comprobación:</t>
  </si>
  <si>
    <t>Fórmula:</t>
  </si>
  <si>
    <t>Incremeto x</t>
  </si>
  <si>
    <t>N°</t>
  </si>
  <si>
    <t>f(x) = y</t>
  </si>
  <si>
    <t>Como Función</t>
  </si>
  <si>
    <t>Valores de a:</t>
  </si>
  <si>
    <t>f(x) = y1</t>
  </si>
  <si>
    <t>f(x) = y2</t>
  </si>
  <si>
    <t>f(x) = y3</t>
  </si>
  <si>
    <t>a = 2</t>
  </si>
  <si>
    <t>a = 3</t>
  </si>
  <si>
    <t>a = 4</t>
  </si>
  <si>
    <t>Comprobaciòn</t>
  </si>
  <si>
    <t>Fòrmula:</t>
  </si>
  <si>
    <t>Incremento</t>
  </si>
  <si>
    <t>log(x)</t>
  </si>
  <si>
    <t>Log(y)</t>
  </si>
  <si>
    <t>x * y</t>
  </si>
  <si>
    <t>10^(l(x)+l(y))</t>
  </si>
  <si>
    <t>3.14</t>
  </si>
  <si>
    <t>Demostración</t>
  </si>
  <si>
    <t>3.16</t>
  </si>
  <si>
    <t>3.17</t>
  </si>
  <si>
    <t>La división mediante logaritmos como función.</t>
  </si>
  <si>
    <t>Incrementos:</t>
  </si>
  <si>
    <t>Como función:</t>
  </si>
  <si>
    <t>3.15</t>
  </si>
  <si>
    <t xml:space="preserve">La multiplicación mediante logaritmos en forma gráfica. </t>
  </si>
  <si>
    <t>lo(x)+lo(y)</t>
  </si>
  <si>
    <t>w = log(x)</t>
  </si>
  <si>
    <t>z = Log(y)</t>
  </si>
  <si>
    <t xml:space="preserve">v = w - z </t>
  </si>
  <si>
    <t>10^v</t>
  </si>
  <si>
    <t>x/ y</t>
  </si>
  <si>
    <t>3.18</t>
  </si>
  <si>
    <t>Propiedades logarítmicas: La Potencia.</t>
  </si>
  <si>
    <t>w; b=4</t>
  </si>
  <si>
    <t>z; b=6</t>
  </si>
  <si>
    <t>10^w</t>
  </si>
  <si>
    <t>3.21</t>
  </si>
  <si>
    <t xml:space="preserve">Y = Log(N; a ) </t>
  </si>
  <si>
    <t>Proceso</t>
  </si>
  <si>
    <t>3.22</t>
  </si>
  <si>
    <t>Algunas soluciones de ecuaciones logarítmicas: cambio de base.</t>
  </si>
  <si>
    <t>Comprobación.</t>
  </si>
  <si>
    <t xml:space="preserve">Funciones: </t>
  </si>
  <si>
    <t>Constante d =</t>
  </si>
  <si>
    <t>Constante b =</t>
  </si>
  <si>
    <t>Constante c = 1</t>
  </si>
  <si>
    <t>y1</t>
  </si>
  <si>
    <t>y2</t>
  </si>
  <si>
    <t>Rangos</t>
  </si>
  <si>
    <t>Grafique:</t>
  </si>
  <si>
    <t>3.26</t>
  </si>
  <si>
    <t xml:space="preserve">Grafica de función exponencial para ubicar asíntotas. </t>
  </si>
  <si>
    <t>Considere</t>
  </si>
  <si>
    <t>Función logarítmica: Asíntotas.</t>
  </si>
  <si>
    <t xml:space="preserve">Grafique </t>
  </si>
  <si>
    <t>Parámetros</t>
  </si>
  <si>
    <t>Base  a =</t>
  </si>
  <si>
    <t>Base de gráfico</t>
  </si>
  <si>
    <t>3.28</t>
  </si>
  <si>
    <t>Función logarítmica: Función lineal con dos parámetros.</t>
  </si>
  <si>
    <t>Algunas soluciones de ecuaciones logarítmicas.</t>
  </si>
  <si>
    <t>Soluciones a ecuaciones logarítmicas: Potencia inversa.</t>
  </si>
  <si>
    <t>Gráficas de ecuaciones exponenciales:</t>
  </si>
  <si>
    <t>3.25</t>
  </si>
  <si>
    <t>Grafica de función exponencial.</t>
  </si>
  <si>
    <r>
      <t>fx=</t>
    </r>
    <r>
      <rPr>
        <b/>
        <sz val="8"/>
        <rFont val="Arial"/>
        <family val="2"/>
      </rPr>
      <t>Log(100;10)</t>
    </r>
  </si>
  <si>
    <r>
      <t>fx</t>
    </r>
    <r>
      <rPr>
        <b/>
        <sz val="8"/>
        <rFont val="Arial"/>
        <family val="2"/>
      </rPr>
      <t>=Log10(100)</t>
    </r>
  </si>
  <si>
    <r>
      <t xml:space="preserve">Solución la base </t>
    </r>
    <r>
      <rPr>
        <b/>
        <i/>
        <sz val="8"/>
        <rFont val="Arial"/>
        <family val="2"/>
      </rPr>
      <t>a =</t>
    </r>
  </si>
</sst>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0"/>
    <numFmt numFmtId="173" formatCode="#,##0.000"/>
    <numFmt numFmtId="174" formatCode="#,##0.0000"/>
    <numFmt numFmtId="175" formatCode="#,##0.00000"/>
    <numFmt numFmtId="176" formatCode="#,##0.000000"/>
    <numFmt numFmtId="177" formatCode="#,##0.0000000"/>
    <numFmt numFmtId="178" formatCode="#,##0.00000000"/>
    <numFmt numFmtId="179" formatCode="#,##0.000000000"/>
    <numFmt numFmtId="180" formatCode="0.000000000E+00"/>
    <numFmt numFmtId="181" formatCode="0.0000E+00"/>
    <numFmt numFmtId="182" formatCode="0.000E+00"/>
    <numFmt numFmtId="183" formatCode="0.00000E+00"/>
    <numFmt numFmtId="184" formatCode="0.000000E+00"/>
    <numFmt numFmtId="185" formatCode="0.0000000E+00"/>
    <numFmt numFmtId="186" formatCode="0.00000000E+00"/>
    <numFmt numFmtId="187" formatCode="0.0000000000E+00"/>
    <numFmt numFmtId="188" formatCode="0.00000000000E+00"/>
    <numFmt numFmtId="189" formatCode="0.000000000000E+00"/>
    <numFmt numFmtId="190" formatCode="0.0000000000000E+00"/>
    <numFmt numFmtId="191" formatCode="0.00000000000000E+00"/>
    <numFmt numFmtId="192" formatCode="0.00000"/>
    <numFmt numFmtId="193" formatCode="0.000000"/>
    <numFmt numFmtId="194" formatCode="0.0000"/>
    <numFmt numFmtId="195" formatCode="0.0000000"/>
    <numFmt numFmtId="196" formatCode="0.0"/>
    <numFmt numFmtId="197" formatCode="0.000"/>
    <numFmt numFmtId="198" formatCode="0.00000000"/>
    <numFmt numFmtId="199" formatCode="0.000000000"/>
    <numFmt numFmtId="200" formatCode="0.0000000000"/>
    <numFmt numFmtId="201" formatCode="0.00000000000"/>
    <numFmt numFmtId="202" formatCode="#\ ???/???"/>
  </numFmts>
  <fonts count="41">
    <font>
      <sz val="10"/>
      <name val="Arial"/>
      <family val="0"/>
    </font>
    <font>
      <b/>
      <sz val="10"/>
      <color indexed="17"/>
      <name val="Arial"/>
      <family val="2"/>
    </font>
    <font>
      <b/>
      <sz val="8"/>
      <name val="Arial"/>
      <family val="2"/>
    </font>
    <font>
      <sz val="8"/>
      <name val="Arial"/>
      <family val="0"/>
    </font>
    <font>
      <b/>
      <sz val="10"/>
      <name val="Arial"/>
      <family val="2"/>
    </font>
    <font>
      <u val="single"/>
      <sz val="10"/>
      <color indexed="12"/>
      <name val="Arial"/>
      <family val="0"/>
    </font>
    <font>
      <u val="single"/>
      <sz val="10"/>
      <color indexed="36"/>
      <name val="Arial"/>
      <family val="0"/>
    </font>
    <font>
      <b/>
      <sz val="10"/>
      <color indexed="12"/>
      <name val="Arial"/>
      <family val="2"/>
    </font>
    <font>
      <b/>
      <sz val="10"/>
      <color indexed="10"/>
      <name val="Arial"/>
      <family val="2"/>
    </font>
    <font>
      <b/>
      <sz val="8"/>
      <color indexed="17"/>
      <name val="Arial"/>
      <family val="2"/>
    </font>
    <font>
      <b/>
      <sz val="10.25"/>
      <name val="Arial"/>
      <family val="0"/>
    </font>
    <font>
      <sz val="8.5"/>
      <name val="Arial"/>
      <family val="0"/>
    </font>
    <font>
      <b/>
      <sz val="9"/>
      <name val="Arial"/>
      <family val="2"/>
    </font>
    <font>
      <sz val="8.75"/>
      <name val="Arial"/>
      <family val="0"/>
    </font>
    <font>
      <b/>
      <sz val="9.25"/>
      <name val="Arial"/>
      <family val="2"/>
    </font>
    <font>
      <sz val="9.25"/>
      <name val="Arial"/>
      <family val="0"/>
    </font>
    <font>
      <b/>
      <sz val="9.25"/>
      <color indexed="18"/>
      <name val="Arial"/>
      <family val="2"/>
    </font>
    <font>
      <b/>
      <sz val="8"/>
      <color indexed="12"/>
      <name val="Arial"/>
      <family val="2"/>
    </font>
    <font>
      <sz val="9"/>
      <name val="Arial"/>
      <family val="0"/>
    </font>
    <font>
      <b/>
      <i/>
      <sz val="10.5"/>
      <name val="Arial"/>
      <family val="2"/>
    </font>
    <font>
      <b/>
      <sz val="20"/>
      <color indexed="18"/>
      <name val="Arial"/>
      <family val="2"/>
    </font>
    <font>
      <b/>
      <sz val="10"/>
      <color indexed="18"/>
      <name val="Arial"/>
      <family val="2"/>
    </font>
    <font>
      <b/>
      <sz val="20"/>
      <color indexed="10"/>
      <name val="Arial"/>
      <family val="2"/>
    </font>
    <font>
      <b/>
      <sz val="12"/>
      <color indexed="17"/>
      <name val="Arial"/>
      <family val="2"/>
    </font>
    <font>
      <b/>
      <i/>
      <u val="single"/>
      <sz val="12"/>
      <color indexed="57"/>
      <name val="Arial"/>
      <family val="2"/>
    </font>
    <font>
      <b/>
      <i/>
      <sz val="12"/>
      <color indexed="17"/>
      <name val="Arial"/>
      <family val="2"/>
    </font>
    <font>
      <b/>
      <i/>
      <u val="single"/>
      <sz val="12"/>
      <color indexed="17"/>
      <name val="Arial"/>
      <family val="2"/>
    </font>
    <font>
      <b/>
      <u val="single"/>
      <sz val="12"/>
      <color indexed="17"/>
      <name val="Arial"/>
      <family val="2"/>
    </font>
    <font>
      <b/>
      <u val="single"/>
      <sz val="12"/>
      <color indexed="12"/>
      <name val="Arial"/>
      <family val="2"/>
    </font>
    <font>
      <b/>
      <sz val="9"/>
      <color indexed="17"/>
      <name val="Arial"/>
      <family val="2"/>
    </font>
    <font>
      <b/>
      <sz val="10.75"/>
      <name val="Arial"/>
      <family val="0"/>
    </font>
    <font>
      <b/>
      <sz val="10.5"/>
      <name val="Arial"/>
      <family val="0"/>
    </font>
    <font>
      <b/>
      <sz val="8.75"/>
      <name val="Arial"/>
      <family val="0"/>
    </font>
    <font>
      <sz val="10.75"/>
      <name val="Arial"/>
      <family val="0"/>
    </font>
    <font>
      <b/>
      <sz val="12"/>
      <name val="Arial"/>
      <family val="0"/>
    </font>
    <font>
      <b/>
      <sz val="8.25"/>
      <name val="Arial"/>
      <family val="2"/>
    </font>
    <font>
      <b/>
      <sz val="9.5"/>
      <name val="Arial"/>
      <family val="0"/>
    </font>
    <font>
      <b/>
      <sz val="11.75"/>
      <name val="Arial"/>
      <family val="2"/>
    </font>
    <font>
      <b/>
      <sz val="8.5"/>
      <name val="Arial"/>
      <family val="0"/>
    </font>
    <font>
      <b/>
      <sz val="11"/>
      <name val="Arial"/>
      <family val="0"/>
    </font>
    <font>
      <b/>
      <i/>
      <sz val="8"/>
      <name val="Arial"/>
      <family val="2"/>
    </font>
  </fonts>
  <fills count="12">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27"/>
        <bgColor indexed="64"/>
      </patternFill>
    </fill>
  </fills>
  <borders count="44">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style="thin"/>
      <top>
        <color indexed="63"/>
      </top>
      <bottom style="thin"/>
    </border>
    <border>
      <left style="thin"/>
      <right>
        <color indexed="63"/>
      </right>
      <top style="double"/>
      <bottom style="medium"/>
    </border>
    <border>
      <left style="thin"/>
      <right style="thin"/>
      <top style="thin"/>
      <bottom style="medium"/>
    </border>
    <border>
      <left>
        <color indexed="63"/>
      </left>
      <right>
        <color indexed="63"/>
      </right>
      <top style="double"/>
      <bottom style="medium"/>
    </border>
    <border>
      <left style="thin"/>
      <right style="thin"/>
      <top style="double"/>
      <bottom style="medium"/>
    </border>
    <border>
      <left>
        <color indexed="63"/>
      </left>
      <right style="thin"/>
      <top style="double"/>
      <bottom style="medium"/>
    </border>
    <border>
      <left>
        <color indexed="63"/>
      </left>
      <right style="thin"/>
      <top style="thin"/>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color indexed="63"/>
      </left>
      <right style="thin"/>
      <top style="thin"/>
      <bottom style="double"/>
    </border>
    <border>
      <left style="thin"/>
      <right style="thin"/>
      <top style="medium"/>
      <bottom style="medium"/>
    </border>
    <border>
      <left>
        <color indexed="63"/>
      </left>
      <right style="thin"/>
      <top style="medium"/>
      <bottom style="medium"/>
    </border>
    <border>
      <left style="thin"/>
      <right>
        <color indexed="63"/>
      </right>
      <top style="thin"/>
      <bottom style="double"/>
    </border>
    <border>
      <left style="thin"/>
      <right>
        <color indexed="63"/>
      </right>
      <top style="thin"/>
      <bottom style="medium"/>
    </border>
    <border>
      <left>
        <color indexed="63"/>
      </left>
      <right>
        <color indexed="63"/>
      </right>
      <top style="thin"/>
      <bottom style="double"/>
    </border>
    <border>
      <left style="thin"/>
      <right>
        <color indexed="63"/>
      </right>
      <top>
        <color indexed="63"/>
      </top>
      <bottom style="double"/>
    </border>
    <border>
      <left style="thin"/>
      <right>
        <color indexed="63"/>
      </right>
      <top style="medium"/>
      <bottom style="medium"/>
    </border>
    <border>
      <left style="thin"/>
      <right>
        <color indexed="63"/>
      </right>
      <top style="medium"/>
      <bottom style="double"/>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color indexed="63"/>
      </bottom>
    </border>
    <border>
      <left>
        <color indexed="63"/>
      </left>
      <right style="thin"/>
      <top style="medium"/>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9">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3" xfId="0" applyFont="1" applyBorder="1" applyAlignment="1">
      <alignment/>
    </xf>
    <xf numFmtId="0" fontId="2" fillId="0" borderId="4" xfId="0" applyFont="1" applyBorder="1" applyAlignment="1">
      <alignment horizontal="center"/>
    </xf>
    <xf numFmtId="0" fontId="2" fillId="0" borderId="10" xfId="0" applyFont="1" applyBorder="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2" borderId="8" xfId="0" applyFill="1" applyBorder="1" applyAlignment="1">
      <alignment/>
    </xf>
    <xf numFmtId="0" fontId="0" fillId="0" borderId="16" xfId="0" applyBorder="1" applyAlignment="1">
      <alignment/>
    </xf>
    <xf numFmtId="0" fontId="0" fillId="0" borderId="17" xfId="0" applyBorder="1" applyAlignment="1">
      <alignment/>
    </xf>
    <xf numFmtId="0" fontId="0" fillId="3" borderId="12" xfId="0" applyFill="1" applyBorder="1" applyAlignment="1">
      <alignment/>
    </xf>
    <xf numFmtId="0" fontId="0" fillId="0" borderId="18" xfId="0" applyBorder="1" applyAlignment="1">
      <alignment/>
    </xf>
    <xf numFmtId="0" fontId="0" fillId="3" borderId="10" xfId="0" applyFill="1" applyBorder="1" applyAlignment="1">
      <alignment/>
    </xf>
    <xf numFmtId="0" fontId="0" fillId="0" borderId="10" xfId="0" applyFill="1" applyBorder="1" applyAlignment="1">
      <alignment/>
    </xf>
    <xf numFmtId="0" fontId="0" fillId="0" borderId="19" xfId="0" applyBorder="1" applyAlignment="1">
      <alignment/>
    </xf>
    <xf numFmtId="0" fontId="0" fillId="0" borderId="11" xfId="0" applyFill="1" applyBorder="1" applyAlignment="1">
      <alignment/>
    </xf>
    <xf numFmtId="0" fontId="0" fillId="0" borderId="20" xfId="0" applyBorder="1" applyAlignment="1">
      <alignment/>
    </xf>
    <xf numFmtId="0" fontId="0" fillId="4" borderId="21" xfId="0" applyFill="1" applyBorder="1" applyAlignment="1">
      <alignment/>
    </xf>
    <xf numFmtId="0" fontId="0" fillId="4" borderId="22" xfId="0" applyFill="1" applyBorder="1" applyAlignment="1">
      <alignment/>
    </xf>
    <xf numFmtId="0" fontId="0" fillId="4" borderId="16" xfId="0" applyFill="1" applyBorder="1" applyAlignment="1">
      <alignment/>
    </xf>
    <xf numFmtId="0" fontId="0" fillId="0" borderId="23" xfId="0" applyBorder="1" applyAlignment="1">
      <alignment/>
    </xf>
    <xf numFmtId="3" fontId="0" fillId="0" borderId="14" xfId="0" applyNumberFormat="1" applyBorder="1" applyAlignment="1">
      <alignment/>
    </xf>
    <xf numFmtId="3" fontId="0" fillId="2" borderId="20" xfId="0" applyNumberFormat="1" applyFill="1" applyBorder="1" applyAlignment="1">
      <alignment/>
    </xf>
    <xf numFmtId="3" fontId="0" fillId="0" borderId="10" xfId="0" applyNumberFormat="1" applyBorder="1" applyAlignment="1">
      <alignment/>
    </xf>
    <xf numFmtId="3" fontId="0" fillId="0" borderId="11" xfId="0" applyNumberFormat="1" applyBorder="1" applyAlignment="1">
      <alignment/>
    </xf>
    <xf numFmtId="3" fontId="0" fillId="2" borderId="11" xfId="0" applyNumberFormat="1" applyFill="1" applyBorder="1" applyAlignment="1">
      <alignment/>
    </xf>
    <xf numFmtId="194" fontId="0" fillId="4" borderId="11" xfId="0" applyNumberFormat="1" applyFill="1" applyBorder="1" applyAlignment="1">
      <alignment/>
    </xf>
    <xf numFmtId="0" fontId="0" fillId="4" borderId="20" xfId="0" applyFill="1" applyBorder="1" applyAlignment="1">
      <alignment/>
    </xf>
    <xf numFmtId="194" fontId="0" fillId="0" borderId="0" xfId="0" applyNumberFormat="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194" fontId="0" fillId="0" borderId="19" xfId="0" applyNumberFormat="1" applyBorder="1" applyAlignment="1">
      <alignment/>
    </xf>
    <xf numFmtId="194" fontId="0" fillId="5" borderId="20" xfId="0" applyNumberFormat="1" applyFill="1" applyBorder="1" applyAlignment="1">
      <alignment/>
    </xf>
    <xf numFmtId="194" fontId="0" fillId="5" borderId="11" xfId="0" applyNumberFormat="1" applyFill="1" applyBorder="1" applyAlignment="1">
      <alignment/>
    </xf>
    <xf numFmtId="0" fontId="0" fillId="0" borderId="0" xfId="0" applyFill="1" applyBorder="1" applyAlignment="1">
      <alignment/>
    </xf>
    <xf numFmtId="0" fontId="0" fillId="0" borderId="28" xfId="0" applyBorder="1" applyAlignment="1">
      <alignment/>
    </xf>
    <xf numFmtId="0" fontId="0" fillId="0" borderId="6" xfId="0" applyFill="1" applyBorder="1" applyAlignment="1">
      <alignment/>
    </xf>
    <xf numFmtId="194" fontId="0" fillId="3" borderId="20" xfId="0" applyNumberFormat="1" applyFill="1" applyBorder="1" applyAlignment="1">
      <alignment/>
    </xf>
    <xf numFmtId="200" fontId="0" fillId="0" borderId="0" xfId="0" applyNumberFormat="1" applyAlignment="1">
      <alignment/>
    </xf>
    <xf numFmtId="1" fontId="7" fillId="0" borderId="10" xfId="0" applyNumberFormat="1" applyFont="1" applyFill="1" applyBorder="1" applyAlignment="1">
      <alignment/>
    </xf>
    <xf numFmtId="0" fontId="8" fillId="0" borderId="11" xfId="0" applyFont="1" applyBorder="1" applyAlignment="1">
      <alignment/>
    </xf>
    <xf numFmtId="3" fontId="0" fillId="0" borderId="0" xfId="0" applyNumberFormat="1" applyAlignment="1">
      <alignment/>
    </xf>
    <xf numFmtId="194" fontId="0" fillId="0" borderId="4" xfId="0" applyNumberFormat="1" applyBorder="1" applyAlignment="1">
      <alignment/>
    </xf>
    <xf numFmtId="194" fontId="0" fillId="0" borderId="15" xfId="0" applyNumberFormat="1" applyFill="1" applyBorder="1" applyAlignment="1">
      <alignment/>
    </xf>
    <xf numFmtId="0" fontId="0" fillId="0" borderId="29" xfId="0" applyBorder="1" applyAlignment="1">
      <alignment/>
    </xf>
    <xf numFmtId="194" fontId="0" fillId="5" borderId="10" xfId="0" applyNumberFormat="1" applyFill="1" applyBorder="1" applyAlignment="1">
      <alignment/>
    </xf>
    <xf numFmtId="194" fontId="0" fillId="5" borderId="9" xfId="0" applyNumberFormat="1" applyFill="1" applyBorder="1" applyAlignment="1">
      <alignment/>
    </xf>
    <xf numFmtId="194" fontId="0" fillId="6" borderId="4" xfId="0" applyNumberFormat="1" applyFill="1" applyBorder="1" applyAlignment="1">
      <alignment/>
    </xf>
    <xf numFmtId="194" fontId="0" fillId="6" borderId="16" xfId="0" applyNumberFormat="1" applyFill="1" applyBorder="1" applyAlignment="1">
      <alignment/>
    </xf>
    <xf numFmtId="194" fontId="0" fillId="6" borderId="8" xfId="0" applyNumberFormat="1" applyFill="1" applyBorder="1" applyAlignment="1">
      <alignment/>
    </xf>
    <xf numFmtId="3" fontId="0" fillId="7" borderId="30" xfId="0" applyNumberFormat="1" applyFill="1" applyBorder="1" applyAlignment="1">
      <alignment/>
    </xf>
    <xf numFmtId="3" fontId="0" fillId="4" borderId="31" xfId="0" applyNumberFormat="1" applyFill="1" applyBorder="1" applyAlignment="1">
      <alignment/>
    </xf>
    <xf numFmtId="174" fontId="0" fillId="7" borderId="30" xfId="0" applyNumberFormat="1" applyFill="1" applyBorder="1" applyAlignment="1">
      <alignment/>
    </xf>
    <xf numFmtId="174" fontId="0" fillId="4" borderId="31" xfId="0" applyNumberFormat="1" applyFill="1" applyBorder="1" applyAlignment="1">
      <alignment/>
    </xf>
    <xf numFmtId="3" fontId="0" fillId="2" borderId="14" xfId="0" applyNumberFormat="1" applyFill="1" applyBorder="1" applyAlignment="1">
      <alignment/>
    </xf>
    <xf numFmtId="174" fontId="0" fillId="2" borderId="14" xfId="0" applyNumberFormat="1" applyFill="1" applyBorder="1" applyAlignment="1">
      <alignment/>
    </xf>
    <xf numFmtId="194" fontId="1" fillId="0" borderId="0" xfId="0" applyNumberFormat="1" applyFont="1" applyAlignment="1">
      <alignment/>
    </xf>
    <xf numFmtId="3" fontId="0" fillId="4" borderId="8" xfId="0" applyNumberFormat="1" applyFill="1" applyBorder="1" applyAlignment="1">
      <alignment/>
    </xf>
    <xf numFmtId="194" fontId="0" fillId="0" borderId="29" xfId="0" applyNumberFormat="1" applyBorder="1" applyAlignment="1">
      <alignment/>
    </xf>
    <xf numFmtId="1" fontId="0" fillId="0" borderId="10" xfId="0" applyNumberFormat="1" applyBorder="1" applyAlignment="1">
      <alignment/>
    </xf>
    <xf numFmtId="3" fontId="0" fillId="2" borderId="10" xfId="0" applyNumberFormat="1" applyFill="1" applyBorder="1" applyAlignment="1">
      <alignment/>
    </xf>
    <xf numFmtId="0" fontId="9" fillId="0" borderId="32" xfId="0" applyFont="1" applyBorder="1" applyAlignment="1">
      <alignment/>
    </xf>
    <xf numFmtId="194" fontId="0" fillId="0" borderId="10" xfId="0" applyNumberFormat="1" applyBorder="1" applyAlignment="1">
      <alignment/>
    </xf>
    <xf numFmtId="2" fontId="0" fillId="0" borderId="0" xfId="0" applyNumberFormat="1" applyAlignment="1">
      <alignment/>
    </xf>
    <xf numFmtId="196" fontId="0" fillId="0" borderId="0" xfId="0" applyNumberFormat="1" applyAlignment="1">
      <alignment/>
    </xf>
    <xf numFmtId="1" fontId="0" fillId="2" borderId="11" xfId="0" applyNumberFormat="1" applyFill="1" applyBorder="1" applyAlignment="1">
      <alignment/>
    </xf>
    <xf numFmtId="194" fontId="0" fillId="2" borderId="10" xfId="0" applyNumberFormat="1" applyFill="1" applyBorder="1" applyAlignment="1">
      <alignment/>
    </xf>
    <xf numFmtId="192" fontId="1" fillId="0" borderId="0" xfId="0" applyNumberFormat="1" applyFont="1" applyAlignment="1">
      <alignment/>
    </xf>
    <xf numFmtId="196" fontId="0" fillId="0" borderId="3" xfId="0" applyNumberFormat="1" applyBorder="1" applyAlignment="1">
      <alignment/>
    </xf>
    <xf numFmtId="2" fontId="0" fillId="0" borderId="4" xfId="0" applyNumberFormat="1" applyBorder="1" applyAlignment="1">
      <alignment/>
    </xf>
    <xf numFmtId="196" fontId="0" fillId="0" borderId="5" xfId="0" applyNumberFormat="1" applyBorder="1" applyAlignment="1">
      <alignment/>
    </xf>
    <xf numFmtId="2" fontId="0" fillId="0" borderId="16" xfId="0" applyNumberFormat="1" applyBorder="1" applyAlignment="1">
      <alignment/>
    </xf>
    <xf numFmtId="2" fontId="0" fillId="0" borderId="10" xfId="0" applyNumberFormat="1" applyBorder="1" applyAlignment="1">
      <alignment/>
    </xf>
    <xf numFmtId="2" fontId="0" fillId="0" borderId="11" xfId="0" applyNumberFormat="1" applyBorder="1" applyAlignment="1">
      <alignment/>
    </xf>
    <xf numFmtId="172" fontId="0" fillId="0" borderId="10" xfId="0" applyNumberFormat="1" applyBorder="1" applyAlignment="1">
      <alignment/>
    </xf>
    <xf numFmtId="172" fontId="0" fillId="0" borderId="11" xfId="0" applyNumberFormat="1" applyBorder="1" applyAlignment="1">
      <alignment/>
    </xf>
    <xf numFmtId="172" fontId="0" fillId="0" borderId="0" xfId="0" applyNumberFormat="1" applyBorder="1" applyAlignment="1">
      <alignment/>
    </xf>
    <xf numFmtId="2" fontId="0" fillId="0" borderId="3" xfId="0" applyNumberFormat="1" applyBorder="1" applyAlignment="1">
      <alignment/>
    </xf>
    <xf numFmtId="2" fontId="0" fillId="0" borderId="5" xfId="0" applyNumberFormat="1" applyBorder="1" applyAlignment="1">
      <alignment/>
    </xf>
    <xf numFmtId="0" fontId="9" fillId="0" borderId="13" xfId="0" applyFont="1" applyBorder="1" applyAlignment="1">
      <alignment/>
    </xf>
    <xf numFmtId="0" fontId="9" fillId="0" borderId="33" xfId="0" applyFont="1" applyBorder="1" applyAlignment="1">
      <alignment/>
    </xf>
    <xf numFmtId="0" fontId="9" fillId="0" borderId="18" xfId="0" applyFont="1" applyBorder="1" applyAlignment="1">
      <alignment/>
    </xf>
    <xf numFmtId="0" fontId="9" fillId="0" borderId="34" xfId="0" applyFont="1" applyBorder="1" applyAlignment="1">
      <alignment/>
    </xf>
    <xf numFmtId="194" fontId="0" fillId="3" borderId="10" xfId="0" applyNumberFormat="1" applyFill="1" applyBorder="1" applyAlignment="1">
      <alignment/>
    </xf>
    <xf numFmtId="194" fontId="0" fillId="3" borderId="12" xfId="0" applyNumberFormat="1" applyFill="1" applyBorder="1" applyAlignment="1">
      <alignment/>
    </xf>
    <xf numFmtId="0" fontId="9" fillId="0" borderId="24" xfId="0" applyFont="1" applyBorder="1" applyAlignment="1">
      <alignment/>
    </xf>
    <xf numFmtId="0" fontId="9" fillId="0" borderId="23" xfId="0" applyFont="1" applyBorder="1" applyAlignment="1">
      <alignment/>
    </xf>
    <xf numFmtId="0" fontId="2" fillId="0" borderId="5" xfId="0" applyFont="1" applyBorder="1" applyAlignment="1">
      <alignment/>
    </xf>
    <xf numFmtId="0" fontId="2" fillId="0" borderId="35" xfId="0" applyFont="1" applyFill="1" applyBorder="1" applyAlignment="1">
      <alignment/>
    </xf>
    <xf numFmtId="0" fontId="2" fillId="0" borderId="17" xfId="0" applyFont="1" applyBorder="1" applyAlignment="1">
      <alignment/>
    </xf>
    <xf numFmtId="0" fontId="2" fillId="0" borderId="7" xfId="0" applyFont="1" applyBorder="1" applyAlignment="1">
      <alignment/>
    </xf>
    <xf numFmtId="0" fontId="2" fillId="0" borderId="36" xfId="0" applyFont="1" applyBorder="1" applyAlignment="1">
      <alignment/>
    </xf>
    <xf numFmtId="194" fontId="9" fillId="0" borderId="13" xfId="0" applyNumberFormat="1" applyFont="1" applyBorder="1" applyAlignment="1">
      <alignment/>
    </xf>
    <xf numFmtId="12" fontId="0" fillId="5" borderId="10" xfId="0" applyNumberFormat="1" applyFill="1" applyBorder="1" applyAlignment="1">
      <alignment/>
    </xf>
    <xf numFmtId="12" fontId="0" fillId="5" borderId="11" xfId="0" applyNumberFormat="1" applyFill="1" applyBorder="1" applyAlignment="1">
      <alignment/>
    </xf>
    <xf numFmtId="0" fontId="17" fillId="0" borderId="0" xfId="0" applyFont="1" applyAlignment="1">
      <alignment/>
    </xf>
    <xf numFmtId="1" fontId="0" fillId="2" borderId="10" xfId="0" applyNumberFormat="1" applyFill="1" applyBorder="1" applyAlignment="1">
      <alignment/>
    </xf>
    <xf numFmtId="0" fontId="0" fillId="0" borderId="0" xfId="0" applyFill="1" applyAlignment="1">
      <alignment/>
    </xf>
    <xf numFmtId="194" fontId="0" fillId="0" borderId="9" xfId="0" applyNumberFormat="1" applyBorder="1" applyAlignment="1">
      <alignment/>
    </xf>
    <xf numFmtId="0" fontId="0" fillId="6" borderId="10" xfId="0" applyFill="1" applyBorder="1" applyAlignment="1">
      <alignment/>
    </xf>
    <xf numFmtId="12" fontId="0" fillId="0" borderId="10" xfId="0" applyNumberFormat="1" applyBorder="1" applyAlignment="1">
      <alignment/>
    </xf>
    <xf numFmtId="12" fontId="0" fillId="0" borderId="11" xfId="0" applyNumberFormat="1" applyBorder="1" applyAlignment="1">
      <alignment/>
    </xf>
    <xf numFmtId="0" fontId="12" fillId="0" borderId="3" xfId="0" applyFont="1" applyBorder="1" applyAlignment="1">
      <alignment horizontal="center"/>
    </xf>
    <xf numFmtId="0" fontId="8" fillId="0" borderId="0" xfId="0" applyFont="1" applyAlignment="1">
      <alignment/>
    </xf>
    <xf numFmtId="0" fontId="0" fillId="8" borderId="0" xfId="0" applyFill="1" applyAlignment="1">
      <alignment/>
    </xf>
    <xf numFmtId="0" fontId="12" fillId="0" borderId="5" xfId="0" applyFont="1" applyBorder="1" applyAlignment="1">
      <alignment horizontal="center"/>
    </xf>
    <xf numFmtId="0" fontId="2" fillId="0" borderId="9" xfId="0" applyFont="1" applyBorder="1" applyAlignment="1">
      <alignment/>
    </xf>
    <xf numFmtId="0" fontId="2" fillId="0" borderId="8" xfId="0" applyFont="1" applyBorder="1" applyAlignment="1">
      <alignment horizontal="center"/>
    </xf>
    <xf numFmtId="0" fontId="2" fillId="0" borderId="37" xfId="0" applyFont="1" applyBorder="1" applyAlignment="1">
      <alignment/>
    </xf>
    <xf numFmtId="3" fontId="4" fillId="5" borderId="16" xfId="0" applyNumberFormat="1" applyFont="1" applyFill="1" applyBorder="1" applyAlignment="1">
      <alignment/>
    </xf>
    <xf numFmtId="0" fontId="9" fillId="0" borderId="0" xfId="0" applyFont="1" applyAlignment="1">
      <alignment/>
    </xf>
    <xf numFmtId="0" fontId="4" fillId="0" borderId="5" xfId="0" applyFont="1" applyBorder="1" applyAlignment="1">
      <alignment/>
    </xf>
    <xf numFmtId="0" fontId="9" fillId="0" borderId="3" xfId="0" applyFont="1" applyBorder="1" applyAlignment="1">
      <alignment/>
    </xf>
    <xf numFmtId="0" fontId="9" fillId="0" borderId="35" xfId="0" applyFont="1" applyBorder="1" applyAlignment="1">
      <alignment/>
    </xf>
    <xf numFmtId="0" fontId="9" fillId="0" borderId="0" xfId="0" applyFont="1" applyBorder="1" applyAlignment="1">
      <alignment/>
    </xf>
    <xf numFmtId="0" fontId="0" fillId="3" borderId="22" xfId="0" applyFill="1" applyBorder="1" applyAlignment="1">
      <alignment/>
    </xf>
    <xf numFmtId="0" fontId="4" fillId="0" borderId="11" xfId="0" applyFont="1" applyBorder="1" applyAlignment="1">
      <alignment/>
    </xf>
    <xf numFmtId="0" fontId="1" fillId="0" borderId="3" xfId="0" applyFont="1" applyBorder="1" applyAlignment="1">
      <alignment/>
    </xf>
    <xf numFmtId="0" fontId="4" fillId="0" borderId="10" xfId="0" applyFont="1" applyBorder="1" applyAlignment="1">
      <alignment/>
    </xf>
    <xf numFmtId="3" fontId="0" fillId="0" borderId="6" xfId="0" applyNumberFormat="1" applyBorder="1" applyAlignment="1">
      <alignment/>
    </xf>
    <xf numFmtId="0" fontId="2" fillId="0" borderId="0" xfId="0" applyFont="1" applyBorder="1" applyAlignment="1">
      <alignment/>
    </xf>
    <xf numFmtId="0" fontId="1" fillId="0" borderId="0" xfId="0" applyFont="1" applyBorder="1" applyAlignment="1">
      <alignment/>
    </xf>
    <xf numFmtId="0" fontId="1" fillId="0" borderId="24" xfId="0" applyFont="1" applyBorder="1" applyAlignment="1">
      <alignment/>
    </xf>
    <xf numFmtId="0" fontId="4" fillId="0" borderId="23" xfId="0" applyFont="1" applyBorder="1" applyAlignment="1">
      <alignment/>
    </xf>
    <xf numFmtId="0" fontId="0" fillId="2" borderId="10" xfId="0" applyFill="1" applyBorder="1" applyAlignment="1">
      <alignment/>
    </xf>
    <xf numFmtId="0" fontId="0" fillId="2" borderId="4" xfId="0" applyFill="1" applyBorder="1" applyAlignment="1">
      <alignment/>
    </xf>
    <xf numFmtId="0" fontId="0" fillId="2" borderId="9" xfId="0" applyFill="1" applyBorder="1" applyAlignment="1">
      <alignment/>
    </xf>
    <xf numFmtId="0" fontId="0" fillId="6" borderId="4" xfId="0" applyFill="1" applyBorder="1" applyAlignment="1">
      <alignment/>
    </xf>
    <xf numFmtId="0" fontId="0" fillId="6" borderId="9" xfId="0" applyFill="1" applyBorder="1" applyAlignment="1">
      <alignment/>
    </xf>
    <xf numFmtId="3" fontId="0" fillId="6" borderId="8" xfId="0" applyNumberFormat="1" applyFill="1" applyBorder="1" applyAlignment="1">
      <alignment/>
    </xf>
    <xf numFmtId="3" fontId="4" fillId="3" borderId="8" xfId="0" applyNumberFormat="1" applyFont="1" applyFill="1" applyBorder="1" applyAlignment="1">
      <alignment/>
    </xf>
    <xf numFmtId="3" fontId="0" fillId="3" borderId="9" xfId="0" applyNumberFormat="1" applyFill="1" applyBorder="1" applyAlignment="1">
      <alignment/>
    </xf>
    <xf numFmtId="0" fontId="0" fillId="0" borderId="11" xfId="0" applyFill="1" applyBorder="1" applyAlignment="1">
      <alignment horizontal="center"/>
    </xf>
    <xf numFmtId="0" fontId="1" fillId="0" borderId="23" xfId="0" applyFont="1" applyBorder="1" applyAlignment="1">
      <alignment/>
    </xf>
    <xf numFmtId="0" fontId="1" fillId="0" borderId="10" xfId="0" applyFont="1" applyBorder="1" applyAlignment="1">
      <alignment/>
    </xf>
    <xf numFmtId="0" fontId="1" fillId="0" borderId="14" xfId="0" applyFont="1" applyBorder="1" applyAlignment="1">
      <alignment/>
    </xf>
    <xf numFmtId="0" fontId="0" fillId="6" borderId="9" xfId="0" applyFill="1" applyBorder="1" applyAlignment="1">
      <alignment horizontal="center"/>
    </xf>
    <xf numFmtId="0" fontId="0" fillId="6" borderId="11" xfId="0" applyFill="1" applyBorder="1" applyAlignment="1">
      <alignment horizontal="center"/>
    </xf>
    <xf numFmtId="0" fontId="29" fillId="0" borderId="3" xfId="0" applyFont="1" applyBorder="1" applyAlignment="1">
      <alignment/>
    </xf>
    <xf numFmtId="0" fontId="4" fillId="5" borderId="11" xfId="0" applyFont="1" applyFill="1" applyBorder="1" applyAlignment="1">
      <alignment/>
    </xf>
    <xf numFmtId="0" fontId="0" fillId="6" borderId="12" xfId="0" applyFill="1" applyBorder="1" applyAlignment="1">
      <alignment/>
    </xf>
    <xf numFmtId="3" fontId="0" fillId="6" borderId="11" xfId="0" applyNumberFormat="1" applyFill="1" applyBorder="1" applyAlignment="1">
      <alignment/>
    </xf>
    <xf numFmtId="3" fontId="0" fillId="6" borderId="18" xfId="0" applyNumberFormat="1" applyFill="1" applyBorder="1" applyAlignment="1">
      <alignment/>
    </xf>
    <xf numFmtId="3" fontId="18" fillId="2" borderId="18" xfId="0" applyNumberFormat="1" applyFont="1" applyFill="1" applyBorder="1" applyAlignment="1">
      <alignment/>
    </xf>
    <xf numFmtId="0" fontId="0" fillId="0" borderId="3" xfId="0" applyBorder="1" applyAlignment="1">
      <alignment horizontal="center"/>
    </xf>
    <xf numFmtId="3" fontId="0" fillId="0" borderId="0" xfId="0" applyNumberFormat="1" applyBorder="1" applyAlignment="1">
      <alignment/>
    </xf>
    <xf numFmtId="194" fontId="0" fillId="0" borderId="6" xfId="0" applyNumberFormat="1" applyBorder="1" applyAlignment="1">
      <alignment/>
    </xf>
    <xf numFmtId="3" fontId="0" fillId="2" borderId="12" xfId="0" applyNumberFormat="1" applyFill="1" applyBorder="1" applyAlignment="1">
      <alignment/>
    </xf>
    <xf numFmtId="0" fontId="29" fillId="0" borderId="3" xfId="0" applyFont="1" applyBorder="1" applyAlignment="1">
      <alignment horizontal="left"/>
    </xf>
    <xf numFmtId="0" fontId="0" fillId="2" borderId="18" xfId="0" applyFill="1" applyBorder="1" applyAlignment="1">
      <alignment/>
    </xf>
    <xf numFmtId="0" fontId="0" fillId="2" borderId="38" xfId="0" applyFill="1" applyBorder="1" applyAlignment="1">
      <alignment/>
    </xf>
    <xf numFmtId="0" fontId="0" fillId="2" borderId="11" xfId="0" applyFill="1" applyBorder="1" applyAlignment="1">
      <alignment/>
    </xf>
    <xf numFmtId="0" fontId="0" fillId="2" borderId="6" xfId="0" applyFill="1" applyBorder="1" applyAlignment="1">
      <alignment/>
    </xf>
    <xf numFmtId="0" fontId="0" fillId="2" borderId="22" xfId="0" applyFill="1" applyBorder="1" applyAlignment="1">
      <alignment/>
    </xf>
    <xf numFmtId="3" fontId="0" fillId="2" borderId="18" xfId="0" applyNumberFormat="1" applyFill="1" applyBorder="1" applyAlignment="1">
      <alignment/>
    </xf>
    <xf numFmtId="3" fontId="0" fillId="3" borderId="18" xfId="0" applyNumberFormat="1" applyFill="1" applyBorder="1" applyAlignment="1">
      <alignment/>
    </xf>
    <xf numFmtId="194" fontId="0" fillId="3" borderId="11" xfId="0" applyNumberFormat="1" applyFill="1" applyBorder="1" applyAlignment="1">
      <alignment/>
    </xf>
    <xf numFmtId="3" fontId="0" fillId="3" borderId="12" xfId="0" applyNumberFormat="1" applyFill="1" applyBorder="1" applyAlignment="1">
      <alignment/>
    </xf>
    <xf numFmtId="0" fontId="0" fillId="3" borderId="33" xfId="0" applyFill="1" applyBorder="1" applyAlignment="1">
      <alignment/>
    </xf>
    <xf numFmtId="0" fontId="0" fillId="3" borderId="38" xfId="0" applyFill="1" applyBorder="1" applyAlignment="1">
      <alignment/>
    </xf>
    <xf numFmtId="194" fontId="0" fillId="3" borderId="5" xfId="0" applyNumberFormat="1" applyFill="1" applyBorder="1" applyAlignment="1">
      <alignment/>
    </xf>
    <xf numFmtId="194" fontId="0" fillId="3" borderId="6" xfId="0" applyNumberFormat="1" applyFill="1" applyBorder="1" applyAlignment="1">
      <alignment/>
    </xf>
    <xf numFmtId="194" fontId="0" fillId="3" borderId="16" xfId="0" applyNumberFormat="1" applyFill="1" applyBorder="1" applyAlignment="1">
      <alignment/>
    </xf>
    <xf numFmtId="0" fontId="4" fillId="0" borderId="33" xfId="0" applyFont="1" applyBorder="1" applyAlignment="1">
      <alignment horizontal="center"/>
    </xf>
    <xf numFmtId="0" fontId="4" fillId="0" borderId="5" xfId="0" applyFont="1" applyBorder="1" applyAlignment="1">
      <alignment horizontal="center"/>
    </xf>
    <xf numFmtId="3" fontId="4" fillId="6" borderId="23" xfId="0" applyNumberFormat="1" applyFont="1" applyFill="1" applyBorder="1" applyAlignment="1">
      <alignment/>
    </xf>
    <xf numFmtId="3" fontId="4" fillId="5" borderId="12" xfId="0" applyNumberFormat="1" applyFont="1" applyFill="1" applyBorder="1" applyAlignment="1">
      <alignment/>
    </xf>
    <xf numFmtId="3" fontId="4" fillId="9" borderId="10" xfId="0" applyNumberFormat="1" applyFont="1" applyFill="1" applyBorder="1" applyAlignment="1">
      <alignment/>
    </xf>
    <xf numFmtId="3" fontId="0" fillId="0" borderId="0" xfId="0" applyNumberFormat="1" applyFill="1" applyBorder="1" applyAlignment="1">
      <alignment/>
    </xf>
    <xf numFmtId="0" fontId="0" fillId="2" borderId="12" xfId="0" applyFill="1" applyBorder="1" applyAlignment="1">
      <alignment/>
    </xf>
    <xf numFmtId="179" fontId="3" fillId="2" borderId="12" xfId="0" applyNumberFormat="1" applyFont="1" applyFill="1" applyBorder="1" applyAlignment="1">
      <alignment/>
    </xf>
    <xf numFmtId="0" fontId="0" fillId="3" borderId="18" xfId="0" applyFill="1" applyBorder="1" applyAlignment="1">
      <alignment/>
    </xf>
    <xf numFmtId="0" fontId="0" fillId="3" borderId="11" xfId="0" applyFill="1" applyBorder="1" applyAlignment="1">
      <alignment/>
    </xf>
    <xf numFmtId="179" fontId="3" fillId="3" borderId="12" xfId="0" applyNumberFormat="1" applyFont="1" applyFill="1" applyBorder="1" applyAlignment="1">
      <alignment/>
    </xf>
    <xf numFmtId="0" fontId="4" fillId="0" borderId="39" xfId="0" applyFont="1" applyBorder="1" applyAlignment="1">
      <alignment horizontal="center"/>
    </xf>
    <xf numFmtId="0" fontId="4" fillId="0" borderId="18" xfId="0" applyFont="1" applyBorder="1" applyAlignment="1">
      <alignment horizontal="center"/>
    </xf>
    <xf numFmtId="0" fontId="4" fillId="0" borderId="24" xfId="0" applyFont="1" applyBorder="1" applyAlignment="1">
      <alignment horizontal="center"/>
    </xf>
    <xf numFmtId="182" fontId="4" fillId="0" borderId="0" xfId="0" applyNumberFormat="1" applyFont="1" applyFill="1" applyBorder="1" applyAlignment="1">
      <alignment/>
    </xf>
    <xf numFmtId="0" fontId="0" fillId="0" borderId="0" xfId="0" applyBorder="1" applyAlignment="1">
      <alignment horizontal="center"/>
    </xf>
    <xf numFmtId="3" fontId="0" fillId="0" borderId="4" xfId="0" applyNumberFormat="1" applyFill="1" applyBorder="1" applyAlignment="1">
      <alignment/>
    </xf>
    <xf numFmtId="176" fontId="0" fillId="3" borderId="18" xfId="0" applyNumberFormat="1" applyFill="1" applyBorder="1" applyAlignment="1">
      <alignment/>
    </xf>
    <xf numFmtId="3" fontId="0" fillId="3" borderId="11" xfId="0" applyNumberFormat="1" applyFill="1" applyBorder="1" applyAlignment="1">
      <alignment/>
    </xf>
    <xf numFmtId="175" fontId="0" fillId="0" borderId="40" xfId="0" applyNumberFormat="1" applyBorder="1" applyAlignment="1">
      <alignment/>
    </xf>
    <xf numFmtId="3" fontId="0" fillId="0" borderId="40" xfId="0" applyNumberFormat="1" applyBorder="1" applyAlignment="1">
      <alignment/>
    </xf>
    <xf numFmtId="0" fontId="0" fillId="0" borderId="40" xfId="0" applyBorder="1" applyAlignment="1">
      <alignment/>
    </xf>
    <xf numFmtId="174" fontId="0" fillId="0" borderId="40" xfId="0" applyNumberFormat="1" applyBorder="1" applyAlignment="1">
      <alignment/>
    </xf>
    <xf numFmtId="182" fontId="0" fillId="0" borderId="40" xfId="0" applyNumberFormat="1" applyFill="1" applyBorder="1" applyAlignment="1">
      <alignment/>
    </xf>
    <xf numFmtId="182" fontId="4" fillId="0" borderId="40" xfId="0" applyNumberFormat="1" applyFont="1" applyFill="1" applyBorder="1" applyAlignment="1">
      <alignment/>
    </xf>
    <xf numFmtId="179" fontId="3" fillId="6" borderId="12" xfId="0" applyNumberFormat="1" applyFont="1" applyFill="1" applyBorder="1" applyAlignment="1">
      <alignment/>
    </xf>
    <xf numFmtId="179" fontId="3" fillId="9" borderId="12" xfId="0" applyNumberFormat="1" applyFont="1" applyFill="1" applyBorder="1" applyAlignment="1">
      <alignment/>
    </xf>
    <xf numFmtId="179" fontId="3" fillId="5" borderId="12" xfId="0" applyNumberFormat="1" applyFont="1" applyFill="1" applyBorder="1" applyAlignment="1">
      <alignment/>
    </xf>
    <xf numFmtId="0" fontId="0" fillId="0" borderId="41" xfId="0" applyBorder="1" applyAlignment="1">
      <alignment/>
    </xf>
    <xf numFmtId="194" fontId="0" fillId="0" borderId="4" xfId="0" applyNumberFormat="1" applyFont="1" applyFill="1" applyBorder="1" applyAlignment="1">
      <alignment/>
    </xf>
    <xf numFmtId="0" fontId="1" fillId="0" borderId="1" xfId="0" applyFont="1" applyBorder="1" applyAlignment="1">
      <alignment/>
    </xf>
    <xf numFmtId="0" fontId="0" fillId="0" borderId="40" xfId="0" applyFill="1" applyBorder="1" applyAlignment="1">
      <alignment/>
    </xf>
    <xf numFmtId="3" fontId="0" fillId="0" borderId="40" xfId="0" applyNumberFormat="1" applyFill="1" applyBorder="1" applyAlignment="1">
      <alignment/>
    </xf>
    <xf numFmtId="3" fontId="0" fillId="0" borderId="16" xfId="0" applyNumberFormat="1" applyBorder="1" applyAlignment="1">
      <alignment/>
    </xf>
    <xf numFmtId="0" fontId="1" fillId="0" borderId="27" xfId="0" applyFont="1" applyBorder="1" applyAlignment="1">
      <alignment/>
    </xf>
    <xf numFmtId="0" fontId="0" fillId="0" borderId="41" xfId="0" applyFill="1" applyBorder="1" applyAlignment="1">
      <alignment/>
    </xf>
    <xf numFmtId="0" fontId="0" fillId="0" borderId="16" xfId="0" applyFill="1" applyBorder="1" applyAlignment="1">
      <alignment/>
    </xf>
    <xf numFmtId="0" fontId="0" fillId="3" borderId="13" xfId="0" applyFill="1" applyBorder="1" applyAlignment="1">
      <alignment/>
    </xf>
    <xf numFmtId="3" fontId="0" fillId="6" borderId="12" xfId="0" applyNumberFormat="1" applyFill="1" applyBorder="1" applyAlignment="1">
      <alignment/>
    </xf>
    <xf numFmtId="3" fontId="0" fillId="5" borderId="12" xfId="0" applyNumberFormat="1" applyFill="1" applyBorder="1" applyAlignment="1">
      <alignment/>
    </xf>
    <xf numFmtId="194" fontId="0" fillId="0" borderId="0" xfId="0" applyNumberFormat="1" applyFill="1" applyBorder="1" applyAlignment="1">
      <alignment/>
    </xf>
    <xf numFmtId="197" fontId="0" fillId="0" borderId="4" xfId="0" applyNumberFormat="1" applyFill="1" applyBorder="1" applyAlignment="1">
      <alignment/>
    </xf>
    <xf numFmtId="197" fontId="0" fillId="0" borderId="16" xfId="0" applyNumberFormat="1" applyFill="1" applyBorder="1" applyAlignment="1">
      <alignment/>
    </xf>
    <xf numFmtId="0" fontId="2" fillId="0" borderId="35" xfId="0" applyFont="1" applyFill="1" applyBorder="1" applyAlignment="1">
      <alignment horizontal="center"/>
    </xf>
    <xf numFmtId="194" fontId="2" fillId="0" borderId="15" xfId="0" applyNumberFormat="1" applyFont="1" applyFill="1" applyBorder="1" applyAlignment="1">
      <alignment horizontal="center"/>
    </xf>
    <xf numFmtId="0" fontId="2" fillId="0" borderId="14" xfId="0" applyFont="1" applyFill="1" applyBorder="1" applyAlignment="1">
      <alignment horizontal="center"/>
    </xf>
    <xf numFmtId="0" fontId="29" fillId="0" borderId="0" xfId="0" applyFont="1" applyAlignment="1">
      <alignment/>
    </xf>
    <xf numFmtId="0" fontId="4" fillId="3" borderId="10" xfId="0" applyFont="1" applyFill="1" applyBorder="1" applyAlignment="1">
      <alignment/>
    </xf>
    <xf numFmtId="197" fontId="4" fillId="3" borderId="4" xfId="0" applyNumberFormat="1" applyFont="1" applyFill="1" applyBorder="1" applyAlignment="1">
      <alignment/>
    </xf>
    <xf numFmtId="0" fontId="2" fillId="0" borderId="39" xfId="0" applyFont="1" applyFill="1" applyBorder="1" applyAlignment="1">
      <alignment/>
    </xf>
    <xf numFmtId="0" fontId="2" fillId="0" borderId="12" xfId="0" applyFont="1" applyFill="1" applyBorder="1" applyAlignment="1">
      <alignment/>
    </xf>
    <xf numFmtId="194" fontId="2" fillId="0" borderId="2" xfId="0" applyNumberFormat="1" applyFont="1" applyFill="1" applyBorder="1" applyAlignment="1">
      <alignment/>
    </xf>
    <xf numFmtId="0" fontId="2" fillId="0" borderId="3" xfId="0" applyFont="1" applyFill="1" applyBorder="1" applyAlignment="1">
      <alignment/>
    </xf>
    <xf numFmtId="0" fontId="2" fillId="0" borderId="5" xfId="0" applyFont="1" applyFill="1" applyBorder="1" applyAlignment="1">
      <alignment/>
    </xf>
    <xf numFmtId="197" fontId="0" fillId="5" borderId="4" xfId="0" applyNumberFormat="1" applyFill="1" applyBorder="1" applyAlignment="1">
      <alignment/>
    </xf>
    <xf numFmtId="0" fontId="2" fillId="0" borderId="0" xfId="0" applyFont="1" applyFill="1" applyBorder="1" applyAlignment="1">
      <alignment/>
    </xf>
    <xf numFmtId="197" fontId="0" fillId="0" borderId="0" xfId="0" applyNumberFormat="1" applyFill="1" applyBorder="1" applyAlignment="1">
      <alignment/>
    </xf>
    <xf numFmtId="196" fontId="0" fillId="0" borderId="10" xfId="0" applyNumberFormat="1" applyFill="1" applyBorder="1" applyAlignment="1">
      <alignment/>
    </xf>
    <xf numFmtId="196" fontId="0" fillId="0" borderId="11" xfId="0" applyNumberFormat="1" applyFill="1" applyBorder="1" applyAlignment="1">
      <alignment/>
    </xf>
    <xf numFmtId="1" fontId="2" fillId="0" borderId="4" xfId="0" applyNumberFormat="1" applyFont="1" applyFill="1" applyBorder="1" applyAlignment="1">
      <alignment horizontal="center"/>
    </xf>
    <xf numFmtId="1" fontId="2" fillId="0" borderId="4" xfId="0" applyNumberFormat="1" applyFont="1" applyBorder="1" applyAlignment="1">
      <alignment horizontal="center"/>
    </xf>
    <xf numFmtId="1" fontId="2" fillId="0" borderId="23" xfId="0" applyNumberFormat="1" applyFont="1" applyBorder="1" applyAlignment="1">
      <alignment horizontal="center"/>
    </xf>
    <xf numFmtId="194" fontId="2" fillId="0" borderId="14" xfId="0" applyNumberFormat="1" applyFont="1" applyFill="1" applyBorder="1" applyAlignment="1">
      <alignment horizontal="center"/>
    </xf>
    <xf numFmtId="197" fontId="0" fillId="0" borderId="10" xfId="0" applyNumberFormat="1" applyFill="1" applyBorder="1" applyAlignment="1">
      <alignment/>
    </xf>
    <xf numFmtId="197" fontId="0" fillId="0" borderId="11" xfId="0" applyNumberFormat="1" applyFill="1" applyBorder="1" applyAlignment="1">
      <alignment/>
    </xf>
    <xf numFmtId="2" fontId="0" fillId="0" borderId="10" xfId="0" applyNumberFormat="1" applyFill="1" applyBorder="1" applyAlignment="1">
      <alignment/>
    </xf>
    <xf numFmtId="2" fontId="0" fillId="0" borderId="11" xfId="0" applyNumberFormat="1" applyFill="1" applyBorder="1" applyAlignment="1">
      <alignment/>
    </xf>
    <xf numFmtId="194" fontId="0" fillId="0" borderId="4" xfId="0" applyNumberFormat="1" applyFill="1" applyBorder="1" applyAlignment="1">
      <alignment/>
    </xf>
    <xf numFmtId="194" fontId="0" fillId="0" borderId="16" xfId="0" applyNumberFormat="1" applyFill="1" applyBorder="1" applyAlignment="1">
      <alignment/>
    </xf>
    <xf numFmtId="2" fontId="4" fillId="10" borderId="10" xfId="0" applyNumberFormat="1" applyFont="1" applyFill="1" applyBorder="1" applyAlignment="1">
      <alignment/>
    </xf>
    <xf numFmtId="194" fontId="4" fillId="10" borderId="4" xfId="0" applyNumberFormat="1" applyFont="1" applyFill="1" applyBorder="1" applyAlignment="1">
      <alignment/>
    </xf>
    <xf numFmtId="2" fontId="0" fillId="0" borderId="10" xfId="0" applyNumberFormat="1" applyFont="1" applyFill="1" applyBorder="1" applyAlignment="1">
      <alignment/>
    </xf>
    <xf numFmtId="0" fontId="2" fillId="0" borderId="11" xfId="0" applyFont="1" applyFill="1" applyBorder="1" applyAlignment="1">
      <alignment/>
    </xf>
    <xf numFmtId="3" fontId="4" fillId="0" borderId="11" xfId="0" applyNumberFormat="1" applyFont="1" applyFill="1" applyBorder="1" applyAlignment="1">
      <alignment/>
    </xf>
    <xf numFmtId="3" fontId="4" fillId="0" borderId="16" xfId="0" applyNumberFormat="1" applyFont="1" applyFill="1" applyBorder="1" applyAlignment="1">
      <alignment/>
    </xf>
    <xf numFmtId="0" fontId="2" fillId="0" borderId="20" xfId="0" applyFont="1" applyBorder="1" applyAlignment="1">
      <alignment horizontal="center"/>
    </xf>
    <xf numFmtId="194" fontId="2" fillId="0" borderId="21" xfId="0" applyNumberFormat="1" applyFont="1" applyBorder="1" applyAlignment="1">
      <alignment horizontal="center"/>
    </xf>
    <xf numFmtId="194" fontId="2" fillId="0" borderId="13" xfId="0" applyNumberFormat="1" applyFont="1" applyBorder="1" applyAlignment="1">
      <alignment horizontal="center"/>
    </xf>
    <xf numFmtId="194" fontId="2" fillId="0" borderId="34" xfId="0" applyNumberFormat="1" applyFont="1" applyBorder="1" applyAlignment="1">
      <alignment horizontal="center"/>
    </xf>
    <xf numFmtId="194" fontId="2" fillId="0" borderId="29" xfId="0" applyNumberFormat="1" applyFont="1" applyBorder="1" applyAlignment="1">
      <alignment horizontal="center"/>
    </xf>
    <xf numFmtId="174" fontId="4" fillId="0" borderId="11" xfId="0" applyNumberFormat="1" applyFont="1" applyFill="1" applyBorder="1" applyAlignment="1">
      <alignment/>
    </xf>
    <xf numFmtId="0" fontId="2" fillId="0" borderId="12" xfId="0" applyFont="1" applyBorder="1" applyAlignment="1">
      <alignment/>
    </xf>
    <xf numFmtId="1" fontId="0" fillId="0" borderId="12" xfId="0" applyNumberFormat="1" applyBorder="1" applyAlignment="1">
      <alignment/>
    </xf>
    <xf numFmtId="194" fontId="2" fillId="0" borderId="35" xfId="0" applyNumberFormat="1" applyFont="1" applyBorder="1" applyAlignment="1">
      <alignment horizontal="center"/>
    </xf>
    <xf numFmtId="194" fontId="2" fillId="0" borderId="14" xfId="0" applyNumberFormat="1" applyFont="1" applyBorder="1" applyAlignment="1">
      <alignment horizontal="center"/>
    </xf>
    <xf numFmtId="1" fontId="4" fillId="0" borderId="3" xfId="0" applyNumberFormat="1" applyFont="1" applyBorder="1" applyAlignment="1">
      <alignment/>
    </xf>
    <xf numFmtId="1" fontId="4" fillId="0" borderId="10" xfId="0" applyNumberFormat="1" applyFont="1" applyBorder="1" applyAlignment="1">
      <alignment/>
    </xf>
    <xf numFmtId="194" fontId="4" fillId="0" borderId="0" xfId="0" applyNumberFormat="1" applyFont="1" applyBorder="1" applyAlignment="1">
      <alignment/>
    </xf>
    <xf numFmtId="194" fontId="4" fillId="0" borderId="10" xfId="0" applyNumberFormat="1" applyFont="1" applyBorder="1" applyAlignment="1">
      <alignment/>
    </xf>
    <xf numFmtId="196" fontId="4" fillId="0" borderId="10" xfId="0" applyNumberFormat="1" applyFont="1" applyBorder="1" applyAlignment="1">
      <alignment/>
    </xf>
    <xf numFmtId="196" fontId="4" fillId="0" borderId="4" xfId="0" applyNumberFormat="1" applyFont="1" applyBorder="1" applyAlignment="1">
      <alignment/>
    </xf>
    <xf numFmtId="1" fontId="4" fillId="0" borderId="5" xfId="0" applyNumberFormat="1" applyFont="1" applyBorder="1" applyAlignment="1">
      <alignment/>
    </xf>
    <xf numFmtId="1" fontId="4" fillId="0" borderId="11" xfId="0" applyNumberFormat="1" applyFont="1" applyBorder="1" applyAlignment="1">
      <alignment/>
    </xf>
    <xf numFmtId="194" fontId="4" fillId="0" borderId="6" xfId="0" applyNumberFormat="1" applyFont="1" applyBorder="1" applyAlignment="1">
      <alignment/>
    </xf>
    <xf numFmtId="194" fontId="4" fillId="0" borderId="11" xfId="0" applyNumberFormat="1" applyFont="1" applyBorder="1" applyAlignment="1">
      <alignment/>
    </xf>
    <xf numFmtId="196" fontId="4" fillId="0" borderId="11" xfId="0" applyNumberFormat="1" applyFont="1" applyBorder="1" applyAlignment="1">
      <alignment/>
    </xf>
    <xf numFmtId="196" fontId="4" fillId="0" borderId="16" xfId="0" applyNumberFormat="1" applyFont="1" applyBorder="1" applyAlignment="1">
      <alignment/>
    </xf>
    <xf numFmtId="0" fontId="9" fillId="0" borderId="0" xfId="0" applyFont="1" applyFill="1" applyBorder="1" applyAlignment="1">
      <alignment/>
    </xf>
    <xf numFmtId="1" fontId="0" fillId="0" borderId="3" xfId="0" applyNumberFormat="1" applyFont="1" applyBorder="1" applyAlignment="1">
      <alignment/>
    </xf>
    <xf numFmtId="1" fontId="0" fillId="0" borderId="10" xfId="0" applyNumberFormat="1" applyFont="1" applyBorder="1" applyAlignment="1">
      <alignment/>
    </xf>
    <xf numFmtId="194" fontId="0" fillId="0" borderId="0" xfId="0" applyNumberFormat="1" applyFont="1" applyBorder="1" applyAlignment="1">
      <alignment/>
    </xf>
    <xf numFmtId="194" fontId="0" fillId="0" borderId="10" xfId="0" applyNumberFormat="1" applyFont="1" applyBorder="1" applyAlignment="1">
      <alignment/>
    </xf>
    <xf numFmtId="1" fontId="0" fillId="0" borderId="4" xfId="0" applyNumberFormat="1" applyFont="1" applyBorder="1" applyAlignment="1">
      <alignment/>
    </xf>
    <xf numFmtId="1" fontId="0" fillId="0" borderId="5" xfId="0" applyNumberFormat="1" applyFont="1" applyBorder="1" applyAlignment="1">
      <alignment/>
    </xf>
    <xf numFmtId="1" fontId="0" fillId="0" borderId="11" xfId="0" applyNumberFormat="1" applyFont="1" applyBorder="1" applyAlignment="1">
      <alignment/>
    </xf>
    <xf numFmtId="194" fontId="0" fillId="0" borderId="6" xfId="0" applyNumberFormat="1" applyFont="1" applyBorder="1" applyAlignment="1">
      <alignment/>
    </xf>
    <xf numFmtId="194" fontId="0" fillId="0" borderId="11" xfId="0" applyNumberFormat="1" applyFont="1" applyBorder="1" applyAlignment="1">
      <alignment/>
    </xf>
    <xf numFmtId="1" fontId="0" fillId="0" borderId="16" xfId="0" applyNumberFormat="1" applyFont="1" applyBorder="1" applyAlignment="1">
      <alignment/>
    </xf>
    <xf numFmtId="0" fontId="0" fillId="11" borderId="0" xfId="0" applyFill="1" applyAlignment="1">
      <alignment/>
    </xf>
    <xf numFmtId="0" fontId="17" fillId="0" borderId="0" xfId="0" applyFont="1" applyFill="1" applyBorder="1" applyAlignment="1">
      <alignment/>
    </xf>
    <xf numFmtId="3" fontId="7" fillId="0" borderId="0" xfId="0" applyNumberFormat="1" applyFont="1" applyFill="1" applyBorder="1" applyAlignment="1">
      <alignment/>
    </xf>
    <xf numFmtId="1" fontId="0" fillId="0" borderId="23" xfId="0" applyNumberFormat="1" applyBorder="1" applyAlignment="1">
      <alignment/>
    </xf>
    <xf numFmtId="194" fontId="2" fillId="0" borderId="32" xfId="0" applyNumberFormat="1" applyFont="1" applyBorder="1" applyAlignment="1">
      <alignment horizontal="center"/>
    </xf>
    <xf numFmtId="0" fontId="4" fillId="0" borderId="32" xfId="0" applyFont="1" applyBorder="1" applyAlignment="1">
      <alignment horizontal="center"/>
    </xf>
    <xf numFmtId="0" fontId="4" fillId="0" borderId="13" xfId="0" applyFont="1" applyBorder="1" applyAlignment="1">
      <alignment horizontal="center"/>
    </xf>
    <xf numFmtId="0" fontId="4" fillId="0" borderId="29" xfId="0" applyFont="1" applyBorder="1" applyAlignment="1">
      <alignment horizontal="center"/>
    </xf>
    <xf numFmtId="197" fontId="0" fillId="3" borderId="3" xfId="0" applyNumberFormat="1" applyFill="1" applyBorder="1" applyAlignment="1">
      <alignment/>
    </xf>
    <xf numFmtId="197" fontId="0" fillId="3" borderId="5" xfId="0" applyNumberFormat="1" applyFill="1" applyBorder="1" applyAlignment="1">
      <alignment/>
    </xf>
    <xf numFmtId="0" fontId="2" fillId="2" borderId="13" xfId="0" applyFont="1" applyFill="1" applyBorder="1" applyAlignment="1">
      <alignment horizontal="center"/>
    </xf>
    <xf numFmtId="197" fontId="0" fillId="2" borderId="10" xfId="0" applyNumberFormat="1" applyFill="1" applyBorder="1" applyAlignment="1">
      <alignment/>
    </xf>
    <xf numFmtId="197" fontId="0" fillId="2" borderId="11" xfId="0" applyNumberFormat="1" applyFill="1" applyBorder="1" applyAlignment="1">
      <alignment/>
    </xf>
    <xf numFmtId="3" fontId="0" fillId="0" borderId="10" xfId="0" applyNumberFormat="1" applyFont="1" applyBorder="1" applyAlignment="1">
      <alignment/>
    </xf>
    <xf numFmtId="3" fontId="0" fillId="0" borderId="4" xfId="0" applyNumberFormat="1" applyFont="1" applyBorder="1" applyAlignment="1">
      <alignment/>
    </xf>
    <xf numFmtId="3" fontId="0" fillId="0" borderId="11" xfId="0" applyNumberFormat="1" applyFont="1" applyBorder="1" applyAlignment="1">
      <alignment/>
    </xf>
    <xf numFmtId="3" fontId="0" fillId="0" borderId="16" xfId="0" applyNumberFormat="1" applyFont="1" applyBorder="1" applyAlignment="1">
      <alignment/>
    </xf>
    <xf numFmtId="0" fontId="9" fillId="0" borderId="5" xfId="0" applyFont="1" applyBorder="1" applyAlignment="1">
      <alignment/>
    </xf>
    <xf numFmtId="0" fontId="0" fillId="10" borderId="10" xfId="0" applyFill="1" applyBorder="1" applyAlignment="1">
      <alignment/>
    </xf>
    <xf numFmtId="3" fontId="1" fillId="10" borderId="11" xfId="0" applyNumberFormat="1" applyFont="1" applyFill="1" applyBorder="1" applyAlignment="1">
      <alignment/>
    </xf>
    <xf numFmtId="12" fontId="0" fillId="0" borderId="10" xfId="0" applyNumberFormat="1" applyFill="1" applyBorder="1" applyAlignment="1">
      <alignment/>
    </xf>
    <xf numFmtId="12" fontId="0" fillId="6" borderId="10" xfId="0" applyNumberFormat="1" applyFill="1" applyBorder="1" applyAlignment="1">
      <alignment/>
    </xf>
    <xf numFmtId="202" fontId="0" fillId="3" borderId="9" xfId="0" applyNumberFormat="1" applyFill="1" applyBorder="1" applyAlignment="1">
      <alignment/>
    </xf>
    <xf numFmtId="174" fontId="0" fillId="0" borderId="10" xfId="0" applyNumberFormat="1" applyFill="1" applyBorder="1" applyAlignment="1">
      <alignment/>
    </xf>
    <xf numFmtId="174" fontId="0" fillId="0" borderId="10" xfId="0" applyNumberFormat="1" applyBorder="1" applyAlignment="1">
      <alignment/>
    </xf>
    <xf numFmtId="174" fontId="0" fillId="0" borderId="11" xfId="0" applyNumberFormat="1" applyBorder="1" applyAlignment="1">
      <alignment/>
    </xf>
    <xf numFmtId="174" fontId="0" fillId="0" borderId="11" xfId="0" applyNumberFormat="1" applyFill="1" applyBorder="1" applyAlignment="1">
      <alignment/>
    </xf>
    <xf numFmtId="0" fontId="2" fillId="0" borderId="24" xfId="0" applyFont="1" applyBorder="1" applyAlignment="1">
      <alignment/>
    </xf>
    <xf numFmtId="0" fontId="2" fillId="0" borderId="24" xfId="0" applyFont="1" applyBorder="1" applyAlignment="1">
      <alignment horizontal="center"/>
    </xf>
    <xf numFmtId="0" fontId="2" fillId="0" borderId="35" xfId="0" applyFont="1" applyBorder="1" applyAlignment="1">
      <alignment horizontal="center"/>
    </xf>
    <xf numFmtId="0" fontId="2" fillId="5" borderId="14" xfId="0" applyFont="1" applyFill="1" applyBorder="1" applyAlignment="1">
      <alignment horizontal="center"/>
    </xf>
    <xf numFmtId="0" fontId="2" fillId="6" borderId="13" xfId="0" applyFont="1" applyFill="1" applyBorder="1" applyAlignment="1">
      <alignment horizontal="center"/>
    </xf>
    <xf numFmtId="0" fontId="9" fillId="0" borderId="5" xfId="0" applyFont="1" applyFill="1" applyBorder="1" applyAlignment="1">
      <alignment/>
    </xf>
    <xf numFmtId="2" fontId="0" fillId="0" borderId="0" xfId="0" applyNumberFormat="1" applyBorder="1" applyAlignment="1">
      <alignment/>
    </xf>
    <xf numFmtId="194" fontId="0" fillId="0" borderId="16" xfId="0" applyNumberFormat="1" applyBorder="1" applyAlignment="1">
      <alignment/>
    </xf>
    <xf numFmtId="194" fontId="0" fillId="0" borderId="11" xfId="0" applyNumberFormat="1" applyBorder="1" applyAlignment="1">
      <alignment/>
    </xf>
    <xf numFmtId="0" fontId="2" fillId="0" borderId="33" xfId="0" applyFont="1" applyBorder="1" applyAlignment="1">
      <alignment horizontal="center"/>
    </xf>
    <xf numFmtId="0" fontId="2" fillId="0" borderId="39" xfId="0" applyFont="1" applyFill="1" applyBorder="1" applyAlignment="1">
      <alignment horizontal="center"/>
    </xf>
    <xf numFmtId="0" fontId="9" fillId="0" borderId="3" xfId="0" applyFont="1" applyFill="1" applyBorder="1" applyAlignment="1">
      <alignment/>
    </xf>
    <xf numFmtId="0" fontId="2" fillId="0" borderId="5" xfId="0" applyFont="1" applyBorder="1" applyAlignment="1">
      <alignment horizontal="center"/>
    </xf>
    <xf numFmtId="0" fontId="9" fillId="0" borderId="3" xfId="0" applyFont="1" applyBorder="1" applyAlignment="1">
      <alignment horizontal="left"/>
    </xf>
    <xf numFmtId="0" fontId="2" fillId="0" borderId="3" xfId="0" applyFont="1" applyBorder="1" applyAlignment="1">
      <alignment horizontal="center"/>
    </xf>
    <xf numFmtId="0" fontId="3" fillId="0" borderId="5" xfId="0" applyFont="1" applyFill="1" applyBorder="1" applyAlignment="1">
      <alignment/>
    </xf>
    <xf numFmtId="0" fontId="2" fillId="0" borderId="35" xfId="0" applyFont="1" applyBorder="1" applyAlignment="1">
      <alignment/>
    </xf>
    <xf numFmtId="0" fontId="2" fillId="0" borderId="17" xfId="0" applyFont="1" applyFill="1" applyBorder="1" applyAlignment="1">
      <alignment/>
    </xf>
    <xf numFmtId="0" fontId="2" fillId="0" borderId="33" xfId="0" applyFont="1" applyBorder="1" applyAlignment="1">
      <alignment/>
    </xf>
    <xf numFmtId="0" fontId="2" fillId="0" borderId="42" xfId="0" applyFont="1" applyBorder="1" applyAlignment="1">
      <alignment/>
    </xf>
    <xf numFmtId="0" fontId="40" fillId="0" borderId="3" xfId="0" applyFont="1" applyBorder="1" applyAlignment="1">
      <alignment/>
    </xf>
    <xf numFmtId="0" fontId="40" fillId="0" borderId="5" xfId="0" applyFont="1" applyBorder="1" applyAlignment="1">
      <alignment/>
    </xf>
    <xf numFmtId="0" fontId="2" fillId="5" borderId="13" xfId="0" applyFont="1" applyFill="1" applyBorder="1" applyAlignment="1">
      <alignment horizontal="center"/>
    </xf>
    <xf numFmtId="0" fontId="2" fillId="3" borderId="15" xfId="0" applyFont="1" applyFill="1" applyBorder="1" applyAlignment="1">
      <alignment horizontal="center"/>
    </xf>
    <xf numFmtId="0" fontId="2" fillId="0" borderId="10" xfId="0" applyFont="1" applyBorder="1" applyAlignment="1">
      <alignment horizontal="center"/>
    </xf>
    <xf numFmtId="0" fontId="2" fillId="2" borderId="14" xfId="0" applyFont="1" applyFill="1" applyBorder="1" applyAlignment="1">
      <alignment horizontal="center"/>
    </xf>
    <xf numFmtId="0" fontId="2" fillId="0" borderId="13" xfId="0" applyFont="1" applyBorder="1" applyAlignment="1">
      <alignment horizontal="center"/>
    </xf>
    <xf numFmtId="0" fontId="2" fillId="0" borderId="15" xfId="0" applyFont="1" applyBorder="1" applyAlignment="1">
      <alignment horizontal="center"/>
    </xf>
    <xf numFmtId="0" fontId="4" fillId="0" borderId="39" xfId="0" applyFont="1" applyBorder="1" applyAlignment="1">
      <alignment horizontal="left"/>
    </xf>
    <xf numFmtId="0" fontId="4" fillId="0" borderId="18" xfId="0" applyFont="1" applyBorder="1" applyAlignment="1">
      <alignment horizontal="left"/>
    </xf>
    <xf numFmtId="0" fontId="4" fillId="0" borderId="5" xfId="0" applyFont="1" applyBorder="1" applyAlignment="1">
      <alignment horizontal="left"/>
    </xf>
    <xf numFmtId="0" fontId="4" fillId="0" borderId="24" xfId="0" applyFont="1" applyBorder="1" applyAlignment="1">
      <alignment horizontal="left"/>
    </xf>
    <xf numFmtId="0" fontId="0" fillId="0" borderId="3" xfId="0" applyBorder="1" applyAlignment="1">
      <alignment horizontal="left"/>
    </xf>
    <xf numFmtId="194" fontId="0" fillId="0" borderId="20" xfId="0" applyNumberFormat="1" applyBorder="1" applyAlignment="1">
      <alignment/>
    </xf>
    <xf numFmtId="0" fontId="3" fillId="0" borderId="24" xfId="0" applyFont="1" applyBorder="1" applyAlignment="1">
      <alignment horizontal="center"/>
    </xf>
    <xf numFmtId="0" fontId="3" fillId="0" borderId="35" xfId="0"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2" fillId="0" borderId="33" xfId="0" applyFont="1" applyBorder="1" applyAlignment="1">
      <alignment horizontal="center"/>
    </xf>
    <xf numFmtId="0" fontId="2" fillId="0" borderId="2" xfId="0" applyFont="1" applyBorder="1" applyAlignment="1">
      <alignment horizontal="center"/>
    </xf>
    <xf numFmtId="0" fontId="3" fillId="0" borderId="39" xfId="0" applyFont="1" applyBorder="1" applyAlignment="1">
      <alignment horizontal="center"/>
    </xf>
    <xf numFmtId="0" fontId="3" fillId="0" borderId="41" xfId="0" applyFont="1" applyBorder="1" applyAlignment="1">
      <alignment horizontal="center"/>
    </xf>
    <xf numFmtId="0" fontId="9" fillId="0" borderId="33" xfId="0" applyFont="1" applyBorder="1" applyAlignment="1">
      <alignment horizontal="center"/>
    </xf>
    <xf numFmtId="0" fontId="9" fillId="0" borderId="22" xfId="0" applyFont="1" applyBorder="1" applyAlignment="1">
      <alignment horizontal="center"/>
    </xf>
    <xf numFmtId="0" fontId="2" fillId="0" borderId="37" xfId="0" applyFont="1" applyBorder="1" applyAlignment="1">
      <alignment horizontal="center"/>
    </xf>
    <xf numFmtId="0" fontId="2" fillId="0" borderId="43" xfId="0" applyFont="1" applyBorder="1" applyAlignment="1">
      <alignment horizontal="center"/>
    </xf>
    <xf numFmtId="194" fontId="2" fillId="0" borderId="39" xfId="0" applyNumberFormat="1" applyFont="1" applyFill="1" applyBorder="1" applyAlignment="1">
      <alignment horizontal="center"/>
    </xf>
    <xf numFmtId="194" fontId="2" fillId="0" borderId="40" xfId="0" applyNumberFormat="1" applyFont="1" applyFill="1" applyBorder="1" applyAlignment="1">
      <alignment horizontal="center"/>
    </xf>
    <xf numFmtId="194" fontId="2" fillId="0" borderId="41" xfId="0" applyNumberFormat="1" applyFont="1" applyFill="1" applyBorder="1" applyAlignment="1">
      <alignment horizontal="center"/>
    </xf>
    <xf numFmtId="0" fontId="2" fillId="0" borderId="5" xfId="0" applyFont="1" applyBorder="1" applyAlignment="1">
      <alignment horizontal="center"/>
    </xf>
    <xf numFmtId="0" fontId="2" fillId="0" borderId="16" xfId="0" applyFont="1" applyBorder="1" applyAlignment="1">
      <alignment horizontal="center"/>
    </xf>
    <xf numFmtId="0" fontId="2" fillId="0" borderId="39" xfId="0" applyFont="1" applyBorder="1" applyAlignment="1">
      <alignment horizontal="center"/>
    </xf>
    <xf numFmtId="0" fontId="2" fillId="0" borderId="41" xfId="0" applyFont="1" applyBorder="1" applyAlignment="1">
      <alignment horizontal="center"/>
    </xf>
    <xf numFmtId="0" fontId="2" fillId="0" borderId="22" xfId="0" applyFont="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Exponcial de una constantey su inversa</a:t>
            </a:r>
          </a:p>
        </c:rich>
      </c:tx>
      <c:layout/>
      <c:spPr>
        <a:noFill/>
        <a:ln>
          <a:noFill/>
        </a:ln>
      </c:spPr>
    </c:title>
    <c:plotArea>
      <c:layout/>
      <c:scatterChart>
        <c:scatterStyle val="smooth"/>
        <c:varyColors val="0"/>
        <c:ser>
          <c:idx val="0"/>
          <c:order val="0"/>
          <c:tx>
            <c:strRef>
              <c:f>Ejemplo!$B$507</c:f>
              <c:strCache>
                <c:ptCount val="1"/>
                <c:pt idx="0">
                  <c:v>Y1= k^x</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Ejemplo!$A$508:$A$524</c:f>
              <c:numCache/>
            </c:numRef>
          </c:xVal>
          <c:yVal>
            <c:numRef>
              <c:f>Ejemplo!$B$508:$B$524</c:f>
              <c:numCache/>
            </c:numRef>
          </c:yVal>
          <c:smooth val="1"/>
        </c:ser>
        <c:ser>
          <c:idx val="1"/>
          <c:order val="1"/>
          <c:tx>
            <c:strRef>
              <c:f>Ejemplo!$C$507</c:f>
              <c:strCache>
                <c:ptCount val="1"/>
                <c:pt idx="0">
                  <c:v>Y2= (1/k)^x</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Ejemplo!$A$508:$A$524</c:f>
              <c:numCache/>
            </c:numRef>
          </c:xVal>
          <c:yVal>
            <c:numRef>
              <c:f>Ejemplo!$C$508:$C$524</c:f>
              <c:numCache/>
            </c:numRef>
          </c:yVal>
          <c:smooth val="1"/>
        </c:ser>
        <c:axId val="31254818"/>
        <c:axId val="12857907"/>
      </c:scatterChart>
      <c:valAx>
        <c:axId val="31254818"/>
        <c:scaling>
          <c:orientation val="minMax"/>
        </c:scaling>
        <c:axPos val="b"/>
        <c:title>
          <c:tx>
            <c:rich>
              <a:bodyPr vert="horz" rot="0" anchor="ctr"/>
              <a:lstStyle/>
              <a:p>
                <a:pPr algn="ctr">
                  <a:defRPr/>
                </a:pPr>
                <a:r>
                  <a:rPr lang="en-US" cap="none" sz="850" b="1" i="0" u="none" baseline="0">
                    <a:latin typeface="Arial"/>
                    <a:ea typeface="Arial"/>
                    <a:cs typeface="Arial"/>
                  </a:rPr>
                  <a:t>x; Dominio de la función</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2857907"/>
        <c:crosses val="autoZero"/>
        <c:crossBetween val="midCat"/>
        <c:dispUnits/>
      </c:valAx>
      <c:valAx>
        <c:axId val="12857907"/>
        <c:scaling>
          <c:orientation val="minMax"/>
        </c:scaling>
        <c:axPos val="l"/>
        <c:title>
          <c:tx>
            <c:rich>
              <a:bodyPr vert="horz" rot="-5400000" anchor="ctr"/>
              <a:lstStyle/>
              <a:p>
                <a:pPr algn="ctr">
                  <a:defRPr/>
                </a:pPr>
                <a:r>
                  <a:rPr lang="en-US" cap="none" sz="850" b="1" i="0" u="none" baseline="0">
                    <a:latin typeface="Arial"/>
                    <a:ea typeface="Arial"/>
                    <a:cs typeface="Arial"/>
                  </a:rPr>
                  <a:t>y; Rango de la función.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125481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Funcion logarítmica con asíntotas en -2 y 2</a:t>
            </a:r>
          </a:p>
        </c:rich>
      </c:tx>
      <c:layout/>
      <c:spPr>
        <a:noFill/>
        <a:ln>
          <a:noFill/>
        </a:ln>
      </c:spPr>
    </c:title>
    <c:plotArea>
      <c:layout/>
      <c:scatterChart>
        <c:scatterStyle val="smooth"/>
        <c:varyColors val="0"/>
        <c:ser>
          <c:idx val="0"/>
          <c:order val="0"/>
          <c:tx>
            <c:strRef>
              <c:f>Ejemplo!$B$600</c:f>
              <c:strCache>
                <c:ptCount val="1"/>
                <c:pt idx="0">
                  <c:v>y1</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Ejemplo!$A$601:$A$615</c:f>
              <c:numCache/>
            </c:numRef>
          </c:xVal>
          <c:yVal>
            <c:numRef>
              <c:f>Ejemplo!$B$601:$B$615</c:f>
              <c:numCache/>
            </c:numRef>
          </c:yVal>
          <c:smooth val="1"/>
        </c:ser>
        <c:ser>
          <c:idx val="1"/>
          <c:order val="1"/>
          <c:tx>
            <c:strRef>
              <c:f>Ejemplo!$C$600</c:f>
              <c:strCache>
                <c:ptCount val="1"/>
                <c:pt idx="0">
                  <c:v>y2</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Ejemplo!$A$601:$A$615</c:f>
              <c:numCache/>
            </c:numRef>
          </c:xVal>
          <c:yVal>
            <c:numRef>
              <c:f>Ejemplo!$C$601:$C$615</c:f>
              <c:numCache/>
            </c:numRef>
          </c:yVal>
          <c:smooth val="1"/>
        </c:ser>
        <c:axId val="50518630"/>
        <c:axId val="52014487"/>
      </c:scatterChart>
      <c:valAx>
        <c:axId val="50518630"/>
        <c:scaling>
          <c:orientation val="minMax"/>
        </c:scaling>
        <c:axPos val="b"/>
        <c:title>
          <c:tx>
            <c:rich>
              <a:bodyPr vert="horz" rot="0" anchor="ctr"/>
              <a:lstStyle/>
              <a:p>
                <a:pPr algn="ctr">
                  <a:defRPr/>
                </a:pPr>
                <a:r>
                  <a:rPr lang="en-US" cap="none" sz="900" b="1" i="0" u="none" baseline="0">
                    <a:latin typeface="Arial"/>
                    <a:ea typeface="Arial"/>
                    <a:cs typeface="Arial"/>
                  </a:rPr>
                  <a:t>x; Dominio de la función</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2014487"/>
        <c:crosses val="autoZero"/>
        <c:crossBetween val="midCat"/>
        <c:dispUnits/>
      </c:valAx>
      <c:valAx>
        <c:axId val="52014487"/>
        <c:scaling>
          <c:orientation val="minMax"/>
        </c:scaling>
        <c:axPos val="l"/>
        <c:title>
          <c:tx>
            <c:rich>
              <a:bodyPr vert="horz" rot="-5400000" anchor="ctr"/>
              <a:lstStyle/>
              <a:p>
                <a:pPr algn="ctr">
                  <a:defRPr/>
                </a:pPr>
                <a:r>
                  <a:rPr lang="en-US" cap="none" sz="900" b="1" i="0" u="none" baseline="0">
                    <a:latin typeface="Arial"/>
                    <a:ea typeface="Arial"/>
                    <a:cs typeface="Arial"/>
                  </a:rPr>
                  <a:t>y1, y2; Rango de las funciones</a:t>
                </a:r>
              </a:p>
            </c:rich>
          </c:tx>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0518630"/>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Función logarítmica con dos parámetros</a:t>
            </a:r>
          </a:p>
        </c:rich>
      </c:tx>
      <c:layout/>
      <c:spPr>
        <a:noFill/>
        <a:ln>
          <a:noFill/>
        </a:ln>
      </c:spPr>
    </c:title>
    <c:plotArea>
      <c:layout/>
      <c:scatterChart>
        <c:scatterStyle val="smooth"/>
        <c:varyColors val="0"/>
        <c:ser>
          <c:idx val="0"/>
          <c:order val="0"/>
          <c:tx>
            <c:strRef>
              <c:f>Ejemplo!$B$631</c:f>
              <c:strCache>
                <c:ptCount val="1"/>
                <c:pt idx="0">
                  <c:v>y1</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Ejemplo!$A$632:$A$646</c:f>
              <c:numCache/>
            </c:numRef>
          </c:xVal>
          <c:yVal>
            <c:numRef>
              <c:f>Ejemplo!$B$632:$B$646</c:f>
              <c:numCache/>
            </c:numRef>
          </c:yVal>
          <c:smooth val="1"/>
        </c:ser>
        <c:ser>
          <c:idx val="1"/>
          <c:order val="1"/>
          <c:tx>
            <c:strRef>
              <c:f>Ejemplo!$C$631</c:f>
              <c:strCache>
                <c:ptCount val="1"/>
                <c:pt idx="0">
                  <c:v>y2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Ejemplo!$A$632:$A$646</c:f>
              <c:numCache/>
            </c:numRef>
          </c:xVal>
          <c:yVal>
            <c:numRef>
              <c:f>Ejemplo!$C$632:$C$646</c:f>
              <c:numCache/>
            </c:numRef>
          </c:yVal>
          <c:smooth val="1"/>
        </c:ser>
        <c:axId val="65477200"/>
        <c:axId val="52423889"/>
      </c:scatterChart>
      <c:valAx>
        <c:axId val="65477200"/>
        <c:scaling>
          <c:orientation val="minMax"/>
        </c:scaling>
        <c:axPos val="b"/>
        <c:title>
          <c:tx>
            <c:rich>
              <a:bodyPr vert="horz" rot="0" anchor="ctr"/>
              <a:lstStyle/>
              <a:p>
                <a:pPr algn="ctr">
                  <a:defRPr/>
                </a:pPr>
                <a:r>
                  <a:rPr lang="en-US" cap="none" sz="850" b="1" i="0" u="none" baseline="0">
                    <a:latin typeface="Arial"/>
                    <a:ea typeface="Arial"/>
                    <a:cs typeface="Arial"/>
                  </a:rPr>
                  <a:t>x; Dominio de la función</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2423889"/>
        <c:crosses val="autoZero"/>
        <c:crossBetween val="midCat"/>
        <c:dispUnits/>
      </c:valAx>
      <c:valAx>
        <c:axId val="52423889"/>
        <c:scaling>
          <c:orientation val="minMax"/>
        </c:scaling>
        <c:axPos val="l"/>
        <c:title>
          <c:tx>
            <c:rich>
              <a:bodyPr vert="horz" rot="-5400000" anchor="ctr"/>
              <a:lstStyle/>
              <a:p>
                <a:pPr algn="ctr">
                  <a:defRPr/>
                </a:pPr>
                <a:r>
                  <a:rPr lang="en-US" cap="none" sz="850" b="1" i="0" u="none" baseline="0">
                    <a:latin typeface="Arial"/>
                    <a:ea typeface="Arial"/>
                    <a:cs typeface="Arial"/>
                  </a:rPr>
                  <a:t>y1, y2; Rangos</a:t>
                </a:r>
              </a:p>
            </c:rich>
          </c:tx>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65477200"/>
        <c:crosses val="autoZero"/>
        <c:crossBetween val="midCat"/>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 Función de crecimiento exponenecial
</a:t>
            </a:r>
          </a:p>
        </c:rich>
      </c:tx>
      <c:layout>
        <c:manualLayout>
          <c:xMode val="factor"/>
          <c:yMode val="factor"/>
          <c:x val="-0.172"/>
          <c:y val="-0.00625"/>
        </c:manualLayout>
      </c:layout>
      <c:spPr>
        <a:noFill/>
        <a:ln>
          <a:noFill/>
        </a:ln>
      </c:spPr>
    </c:title>
    <c:plotArea>
      <c:layout>
        <c:manualLayout>
          <c:xMode val="edge"/>
          <c:yMode val="edge"/>
          <c:x val="0.074"/>
          <c:y val="0.1875"/>
          <c:w val="0.904"/>
          <c:h val="0.71725"/>
        </c:manualLayout>
      </c:layout>
      <c:scatterChart>
        <c:scatterStyle val="smooth"/>
        <c:varyColors val="0"/>
        <c:ser>
          <c:idx val="0"/>
          <c:order val="0"/>
          <c:tx>
            <c:strRef>
              <c:f>Ejemplo!$B$538</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Ejemplo!$A$539:$A$555</c:f>
              <c:numCache/>
            </c:numRef>
          </c:xVal>
          <c:yVal>
            <c:numRef>
              <c:f>Ejemplo!$B$539:$B$555</c:f>
              <c:numCache/>
            </c:numRef>
          </c:yVal>
          <c:smooth val="1"/>
        </c:ser>
        <c:axId val="48612300"/>
        <c:axId val="34857517"/>
      </c:scatterChart>
      <c:valAx>
        <c:axId val="48612300"/>
        <c:scaling>
          <c:orientation val="minMax"/>
        </c:scaling>
        <c:axPos val="b"/>
        <c:title>
          <c:tx>
            <c:rich>
              <a:bodyPr vert="horz" rot="0" anchor="ctr"/>
              <a:lstStyle/>
              <a:p>
                <a:pPr algn="ctr">
                  <a:defRPr/>
                </a:pPr>
                <a:r>
                  <a:rPr lang="en-US" cap="none" sz="875" b="1" i="0" u="none" baseline="0">
                    <a:latin typeface="Arial"/>
                    <a:ea typeface="Arial"/>
                    <a:cs typeface="Arial"/>
                  </a:rPr>
                  <a:t>x; Dominio de la función</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4857517"/>
        <c:crosses val="autoZero"/>
        <c:crossBetween val="midCat"/>
        <c:dispUnits/>
      </c:valAx>
      <c:valAx>
        <c:axId val="34857517"/>
        <c:scaling>
          <c:orientation val="minMax"/>
        </c:scaling>
        <c:axPos val="l"/>
        <c:title>
          <c:tx>
            <c:rich>
              <a:bodyPr vert="horz" rot="-5400000" anchor="ctr"/>
              <a:lstStyle/>
              <a:p>
                <a:pPr algn="ctr">
                  <a:defRPr/>
                </a:pPr>
                <a:r>
                  <a:rPr lang="en-US" cap="none" sz="875" b="1" i="0" u="none" baseline="0">
                    <a:latin typeface="Arial"/>
                    <a:ea typeface="Arial"/>
                    <a:cs typeface="Arial"/>
                  </a:rPr>
                  <a:t>y; Rango de la función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861230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Función exponencial para ver las asíntotas 
</a:t>
            </a:r>
          </a:p>
        </c:rich>
      </c:tx>
      <c:layout/>
      <c:spPr>
        <a:noFill/>
        <a:ln>
          <a:noFill/>
        </a:ln>
      </c:spPr>
    </c:title>
    <c:plotArea>
      <c:layout>
        <c:manualLayout>
          <c:xMode val="edge"/>
          <c:yMode val="edge"/>
          <c:x val="0.02175"/>
          <c:y val="0.239"/>
          <c:w val="0.95575"/>
          <c:h val="0.72675"/>
        </c:manualLayout>
      </c:layout>
      <c:scatterChart>
        <c:scatterStyle val="smooth"/>
        <c:varyColors val="0"/>
        <c:ser>
          <c:idx val="0"/>
          <c:order val="0"/>
          <c:tx>
            <c:strRef>
              <c:f>Ejemplo!$B$572</c:f>
              <c:strCache>
                <c:ptCount val="1"/>
                <c:pt idx="0">
                  <c:v>y1</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Ejemplo!$A$573:$A$588</c:f>
              <c:numCache/>
            </c:numRef>
          </c:xVal>
          <c:yVal>
            <c:numRef>
              <c:f>Ejemplo!$B$573:$B$588</c:f>
              <c:numCache/>
            </c:numRef>
          </c:yVal>
          <c:smooth val="1"/>
        </c:ser>
        <c:ser>
          <c:idx val="1"/>
          <c:order val="1"/>
          <c:tx>
            <c:strRef>
              <c:f>Ejemplo!$C$572</c:f>
              <c:strCache>
                <c:ptCount val="1"/>
                <c:pt idx="0">
                  <c:v>y2</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Ejemplo!$A$573:$A$588</c:f>
              <c:numCache/>
            </c:numRef>
          </c:xVal>
          <c:yVal>
            <c:numRef>
              <c:f>Ejemplo!$C$573:$C$588</c:f>
              <c:numCache/>
            </c:numRef>
          </c:yVal>
          <c:smooth val="1"/>
        </c:ser>
        <c:axId val="45282198"/>
        <c:axId val="4886599"/>
      </c:scatterChart>
      <c:valAx>
        <c:axId val="45282198"/>
        <c:scaling>
          <c:orientation val="minMax"/>
        </c:scaling>
        <c:axPos val="b"/>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4886599"/>
        <c:crosses val="autoZero"/>
        <c:crossBetween val="midCat"/>
        <c:dispUnits/>
      </c:valAx>
      <c:valAx>
        <c:axId val="4886599"/>
        <c:scaling>
          <c:orientation val="minMax"/>
        </c:scaling>
        <c:axPos val="l"/>
        <c:majorGridlines/>
        <c:delete val="0"/>
        <c:numFmt formatCode="#,##0.0" sourceLinked="0"/>
        <c:majorTickMark val="out"/>
        <c:minorTickMark val="none"/>
        <c:tickLblPos val="nextTo"/>
        <c:txPr>
          <a:bodyPr/>
          <a:lstStyle/>
          <a:p>
            <a:pPr>
              <a:defRPr lang="en-US" cap="none" sz="925" b="1" i="0" u="none" baseline="0">
                <a:latin typeface="Arial"/>
                <a:ea typeface="Arial"/>
                <a:cs typeface="Arial"/>
              </a:defRPr>
            </a:pPr>
          </a:p>
        </c:txPr>
        <c:crossAx val="4528219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Potencia racional de un número</a:t>
            </a:r>
          </a:p>
        </c:rich>
      </c:tx>
      <c:layout>
        <c:manualLayout>
          <c:xMode val="factor"/>
          <c:yMode val="factor"/>
          <c:x val="-0.1585"/>
          <c:y val="0.01075"/>
        </c:manualLayout>
      </c:layout>
      <c:spPr>
        <a:noFill/>
        <a:ln>
          <a:noFill/>
        </a:ln>
      </c:spPr>
    </c:title>
    <c:plotArea>
      <c:layout>
        <c:manualLayout>
          <c:xMode val="edge"/>
          <c:yMode val="edge"/>
          <c:x val="0.077"/>
          <c:y val="0.16225"/>
          <c:w val="0.89975"/>
          <c:h val="0.71875"/>
        </c:manualLayout>
      </c:layout>
      <c:scatterChart>
        <c:scatterStyle val="smoothMarker"/>
        <c:varyColors val="0"/>
        <c:ser>
          <c:idx val="0"/>
          <c:order val="0"/>
          <c:tx>
            <c:strRef>
              <c:f>Ejemplo!$C$266</c:f>
              <c:strCache>
                <c:ptCount val="1"/>
                <c:pt idx="0">
                  <c:v>f(x) = 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Ejemplo!$B$267:$B$277</c:f>
              <c:numCache>
                <c:ptCount val="11"/>
                <c:pt idx="0">
                  <c:v>0</c:v>
                </c:pt>
                <c:pt idx="1">
                  <c:v>0</c:v>
                </c:pt>
                <c:pt idx="2">
                  <c:v>0</c:v>
                </c:pt>
                <c:pt idx="3">
                  <c:v>0</c:v>
                </c:pt>
                <c:pt idx="4">
                  <c:v>0</c:v>
                </c:pt>
                <c:pt idx="5">
                  <c:v>0</c:v>
                </c:pt>
                <c:pt idx="6">
                  <c:v>0</c:v>
                </c:pt>
                <c:pt idx="7">
                  <c:v>0</c:v>
                </c:pt>
                <c:pt idx="8">
                  <c:v>0</c:v>
                </c:pt>
                <c:pt idx="9">
                  <c:v>0</c:v>
                </c:pt>
                <c:pt idx="10">
                  <c:v>0</c:v>
                </c:pt>
              </c:numCache>
            </c:numRef>
          </c:xVal>
          <c:yVal>
            <c:numRef>
              <c:f>Ejemplo!$C$267:$C$277</c:f>
              <c:numCache>
                <c:ptCount val="11"/>
                <c:pt idx="0">
                  <c:v>0</c:v>
                </c:pt>
                <c:pt idx="1">
                  <c:v>0</c:v>
                </c:pt>
                <c:pt idx="2">
                  <c:v>0</c:v>
                </c:pt>
                <c:pt idx="3">
                  <c:v>0</c:v>
                </c:pt>
                <c:pt idx="4">
                  <c:v>0</c:v>
                </c:pt>
                <c:pt idx="5">
                  <c:v>0</c:v>
                </c:pt>
                <c:pt idx="6">
                  <c:v>0</c:v>
                </c:pt>
                <c:pt idx="7">
                  <c:v>0</c:v>
                </c:pt>
                <c:pt idx="8">
                  <c:v>0</c:v>
                </c:pt>
                <c:pt idx="9">
                  <c:v>0</c:v>
                </c:pt>
                <c:pt idx="10">
                  <c:v>0</c:v>
                </c:pt>
              </c:numCache>
            </c:numRef>
          </c:yVal>
          <c:smooth val="1"/>
        </c:ser>
        <c:axId val="43979392"/>
        <c:axId val="60270209"/>
      </c:scatterChart>
      <c:valAx>
        <c:axId val="43979392"/>
        <c:scaling>
          <c:orientation val="minMax"/>
        </c:scaling>
        <c:axPos val="b"/>
        <c:title>
          <c:tx>
            <c:rich>
              <a:bodyPr vert="horz" rot="0" anchor="ctr"/>
              <a:lstStyle/>
              <a:p>
                <a:pPr algn="ctr">
                  <a:defRPr/>
                </a:pPr>
                <a:r>
                  <a:rPr lang="en-US" cap="none" sz="900"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0270209"/>
        <c:crosses val="autoZero"/>
        <c:crossBetween val="midCat"/>
        <c:dispUnits/>
      </c:valAx>
      <c:valAx>
        <c:axId val="60270209"/>
        <c:scaling>
          <c:orientation val="minMax"/>
        </c:scaling>
        <c:axPos val="l"/>
        <c:title>
          <c:tx>
            <c:rich>
              <a:bodyPr vert="horz" rot="-5400000" anchor="ctr"/>
              <a:lstStyle/>
              <a:p>
                <a:pPr algn="ctr">
                  <a:defRPr/>
                </a:pPr>
                <a:r>
                  <a:rPr lang="en-US" cap="none" sz="900" b="1" i="0" u="none" baseline="0">
                    <a:latin typeface="Arial"/>
                    <a:ea typeface="Arial"/>
                    <a:cs typeface="Arial"/>
                  </a:rPr>
                  <a:t>y; Rango</a:t>
                </a:r>
              </a:p>
            </c:rich>
          </c:tx>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4397939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La potencia raíz</a:t>
            </a:r>
          </a:p>
        </c:rich>
      </c:tx>
      <c:layout/>
      <c:spPr>
        <a:noFill/>
        <a:ln>
          <a:noFill/>
        </a:ln>
      </c:spPr>
    </c:title>
    <c:plotArea>
      <c:layout/>
      <c:scatterChart>
        <c:scatterStyle val="smoothMarker"/>
        <c:varyColors val="0"/>
        <c:ser>
          <c:idx val="0"/>
          <c:order val="0"/>
          <c:tx>
            <c:strRef>
              <c:f>Ejemplo!$C$231</c:f>
              <c:strCache>
                <c:ptCount val="1"/>
                <c:pt idx="0">
                  <c:v>f(x) = y1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Ejemplo!$B$232:$B$242</c:f>
              <c:numCache/>
            </c:numRef>
          </c:xVal>
          <c:yVal>
            <c:numRef>
              <c:f>Ejemplo!$C$232:$C$242</c:f>
              <c:numCache/>
            </c:numRef>
          </c:yVal>
          <c:smooth val="1"/>
        </c:ser>
        <c:ser>
          <c:idx val="1"/>
          <c:order val="1"/>
          <c:tx>
            <c:strRef>
              <c:f>Ejemplo!$D$231</c:f>
              <c:strCache>
                <c:ptCount val="1"/>
                <c:pt idx="0">
                  <c:v>f(x) = y2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xVal>
            <c:numRef>
              <c:f>Ejemplo!$B$232:$B$242</c:f>
              <c:numCache/>
            </c:numRef>
          </c:xVal>
          <c:yVal>
            <c:numRef>
              <c:f>Ejemplo!$D$232:$D$242</c:f>
              <c:numCache/>
            </c:numRef>
          </c:yVal>
          <c:smooth val="1"/>
        </c:ser>
        <c:ser>
          <c:idx val="2"/>
          <c:order val="2"/>
          <c:tx>
            <c:strRef>
              <c:f>Ejemplo!$E$231</c:f>
              <c:strCache>
                <c:ptCount val="1"/>
                <c:pt idx="0">
                  <c:v>f(x) = y3</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xVal>
            <c:numRef>
              <c:f>Ejemplo!$B$232:$B$242</c:f>
              <c:numCache/>
            </c:numRef>
          </c:xVal>
          <c:yVal>
            <c:numRef>
              <c:f>Ejemplo!$E$232:$E$242</c:f>
              <c:numCache/>
            </c:numRef>
          </c:yVal>
          <c:smooth val="1"/>
        </c:ser>
        <c:axId val="5560970"/>
        <c:axId val="50048731"/>
      </c:scatterChart>
      <c:valAx>
        <c:axId val="5560970"/>
        <c:scaling>
          <c:orientation val="minMax"/>
        </c:scaling>
        <c:axPos val="b"/>
        <c:title>
          <c:tx>
            <c:rich>
              <a:bodyPr vert="horz" rot="0" anchor="ctr"/>
              <a:lstStyle/>
              <a:p>
                <a:pPr algn="ctr">
                  <a:defRPr/>
                </a:pPr>
                <a:r>
                  <a:rPr lang="en-US" cap="none" sz="875" b="1" i="0" u="none" baseline="0">
                    <a:latin typeface="Arial"/>
                    <a:ea typeface="Arial"/>
                    <a:cs typeface="Arial"/>
                  </a:rPr>
                  <a:t>x; Dominio</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0048731"/>
        <c:crosses val="autoZero"/>
        <c:crossBetween val="midCat"/>
        <c:dispUnits/>
      </c:valAx>
      <c:valAx>
        <c:axId val="50048731"/>
        <c:scaling>
          <c:orientation val="minMax"/>
        </c:scaling>
        <c:axPos val="l"/>
        <c:title>
          <c:tx>
            <c:rich>
              <a:bodyPr vert="horz" rot="-5400000" anchor="ctr"/>
              <a:lstStyle/>
              <a:p>
                <a:pPr algn="ctr">
                  <a:defRPr/>
                </a:pPr>
                <a:r>
                  <a:rPr lang="en-US" cap="none" sz="875" b="1" i="0" u="none" baseline="0">
                    <a:latin typeface="Arial"/>
                    <a:ea typeface="Arial"/>
                    <a:cs typeface="Arial"/>
                  </a:rPr>
                  <a:t>y; Rango</a:t>
                </a:r>
              </a:p>
            </c:rich>
          </c:tx>
          <c:layout/>
          <c:overlay val="0"/>
          <c:spPr>
            <a:noFill/>
            <a:ln>
              <a:noFill/>
            </a:ln>
          </c:spPr>
        </c:title>
        <c:majorGridlines/>
        <c:delete val="0"/>
        <c:numFmt formatCode="0.0" sourceLinked="0"/>
        <c:majorTickMark val="out"/>
        <c:minorTickMark val="none"/>
        <c:tickLblPos val="nextTo"/>
        <c:txPr>
          <a:bodyPr/>
          <a:lstStyle/>
          <a:p>
            <a:pPr>
              <a:defRPr lang="en-US" cap="none" sz="800" b="1" i="0" u="none" baseline="0">
                <a:latin typeface="Arial"/>
                <a:ea typeface="Arial"/>
                <a:cs typeface="Arial"/>
              </a:defRPr>
            </a:pPr>
          </a:p>
        </c:txPr>
        <c:crossAx val="5560970"/>
        <c:crosses val="autoZero"/>
        <c:crossBetween val="midCat"/>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Función de la potencia inversa</a:t>
            </a:r>
          </a:p>
        </c:rich>
      </c:tx>
      <c:layout>
        <c:manualLayout>
          <c:xMode val="factor"/>
          <c:yMode val="factor"/>
          <c:x val="-0.06075"/>
          <c:y val="0.00575"/>
        </c:manualLayout>
      </c:layout>
      <c:spPr>
        <a:noFill/>
        <a:ln>
          <a:noFill/>
        </a:ln>
      </c:spPr>
    </c:title>
    <c:plotArea>
      <c:layout>
        <c:manualLayout>
          <c:xMode val="edge"/>
          <c:yMode val="edge"/>
          <c:x val="0.07525"/>
          <c:y val="0.15725"/>
          <c:w val="0.90275"/>
          <c:h val="0.64675"/>
        </c:manualLayout>
      </c:layout>
      <c:scatterChart>
        <c:scatterStyle val="smooth"/>
        <c:varyColors val="0"/>
        <c:ser>
          <c:idx val="0"/>
          <c:order val="0"/>
          <c:tx>
            <c:strRef>
              <c:f>Ejemplo!$C$198</c:f>
              <c:strCache>
                <c:ptCount val="1"/>
                <c:pt idx="0">
                  <c:v>a = 2</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Ejemplo!$B$199:$B$209</c:f>
              <c:numCache/>
            </c:numRef>
          </c:xVal>
          <c:yVal>
            <c:numRef>
              <c:f>Ejemplo!$C$199:$C$209</c:f>
              <c:numCache/>
            </c:numRef>
          </c:yVal>
          <c:smooth val="1"/>
        </c:ser>
        <c:ser>
          <c:idx val="1"/>
          <c:order val="1"/>
          <c:tx>
            <c:strRef>
              <c:f>Ejemplo!$D$198</c:f>
              <c:strCache>
                <c:ptCount val="1"/>
                <c:pt idx="0">
                  <c:v>a = 3</c:v>
                </c:pt>
              </c:strCache>
            </c:strRef>
          </c:tx>
          <c:spPr>
            <a:ln w="12700">
              <a:solidFill>
                <a:srgbClr val="8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Ejemplo!$B$199:$B$209</c:f>
              <c:numCache/>
            </c:numRef>
          </c:xVal>
          <c:yVal>
            <c:numRef>
              <c:f>Ejemplo!$D$199:$D$209</c:f>
              <c:numCache/>
            </c:numRef>
          </c:yVal>
          <c:smooth val="1"/>
        </c:ser>
        <c:ser>
          <c:idx val="2"/>
          <c:order val="2"/>
          <c:tx>
            <c:strRef>
              <c:f>Ejemplo!$E$198</c:f>
              <c:strCache>
                <c:ptCount val="1"/>
                <c:pt idx="0">
                  <c:v>a = 4</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Ejemplo!$B$199:$B$209</c:f>
              <c:numCache/>
            </c:numRef>
          </c:xVal>
          <c:yVal>
            <c:numRef>
              <c:f>Ejemplo!$E$199:$E$209</c:f>
              <c:numCache/>
            </c:numRef>
          </c:yVal>
          <c:smooth val="1"/>
        </c:ser>
        <c:axId val="47785396"/>
        <c:axId val="27415381"/>
      </c:scatterChart>
      <c:valAx>
        <c:axId val="47785396"/>
        <c:scaling>
          <c:orientation val="minMax"/>
        </c:scaling>
        <c:axPos val="b"/>
        <c:title>
          <c:tx>
            <c:rich>
              <a:bodyPr vert="horz" rot="0" anchor="ctr"/>
              <a:lstStyle/>
              <a:p>
                <a:pPr algn="ctr">
                  <a:defRPr/>
                </a:pPr>
                <a:r>
                  <a:rPr lang="en-US" cap="none" sz="875" b="1" i="0" u="none" baseline="0">
                    <a:latin typeface="Arial"/>
                    <a:ea typeface="Arial"/>
                    <a:cs typeface="Arial"/>
                  </a:rPr>
                  <a:t>x; dominio de la función</a:t>
                </a:r>
              </a:p>
            </c:rich>
          </c:tx>
          <c:layout/>
          <c:overlay val="0"/>
          <c:spPr>
            <a:noFill/>
            <a:ln>
              <a:noFill/>
            </a:ln>
          </c:spPr>
        </c:title>
        <c:delete val="0"/>
        <c:numFmt formatCode="General" sourceLinked="1"/>
        <c:majorTickMark val="out"/>
        <c:minorTickMark val="none"/>
        <c:tickLblPos val="nextTo"/>
        <c:txPr>
          <a:bodyPr/>
          <a:lstStyle/>
          <a:p>
            <a:pPr>
              <a:defRPr lang="en-US" cap="none" sz="925" b="1" i="0" u="none" baseline="0">
                <a:latin typeface="Arial"/>
                <a:ea typeface="Arial"/>
                <a:cs typeface="Arial"/>
              </a:defRPr>
            </a:pPr>
          </a:p>
        </c:txPr>
        <c:crossAx val="27415381"/>
        <c:crosses val="autoZero"/>
        <c:crossBetween val="midCat"/>
        <c:dispUnits/>
      </c:valAx>
      <c:valAx>
        <c:axId val="27415381"/>
        <c:scaling>
          <c:orientation val="minMax"/>
        </c:scaling>
        <c:axPos val="l"/>
        <c:title>
          <c:tx>
            <c:rich>
              <a:bodyPr vert="horz" rot="-5400000" anchor="ctr"/>
              <a:lstStyle/>
              <a:p>
                <a:pPr algn="ctr">
                  <a:defRPr/>
                </a:pPr>
                <a:r>
                  <a:rPr lang="en-US" cap="none" sz="875" b="1" i="0" u="none" baseline="0">
                    <a:latin typeface="Arial"/>
                    <a:ea typeface="Arial"/>
                    <a:cs typeface="Arial"/>
                  </a:rPr>
                  <a:t>y; Rango de la función</a:t>
                </a:r>
              </a:p>
            </c:rich>
          </c:tx>
          <c:layout/>
          <c:overlay val="0"/>
          <c:spPr>
            <a:noFill/>
            <a:ln>
              <a:noFill/>
            </a:ln>
          </c:spPr>
        </c:title>
        <c:majorGridlines/>
        <c:delete val="0"/>
        <c:numFmt formatCode="0.0" sourceLinked="0"/>
        <c:majorTickMark val="out"/>
        <c:minorTickMark val="none"/>
        <c:tickLblPos val="nextTo"/>
        <c:txPr>
          <a:bodyPr/>
          <a:lstStyle/>
          <a:p>
            <a:pPr>
              <a:defRPr lang="en-US" cap="none" sz="925" b="1" i="0" u="none" baseline="0">
                <a:latin typeface="Arial"/>
                <a:ea typeface="Arial"/>
                <a:cs typeface="Arial"/>
              </a:defRPr>
            </a:pPr>
          </a:p>
        </c:txPr>
        <c:crossAx val="47785396"/>
        <c:crosses val="autoZero"/>
        <c:crossBetween val="midCat"/>
        <c:dispUnits/>
      </c:valAx>
      <c:spPr>
        <a:noFill/>
        <a:ln w="12700">
          <a:solidFill>
            <a:srgbClr val="808080"/>
          </a:solidFill>
        </a:ln>
      </c:spPr>
    </c:plotArea>
    <c:legend>
      <c:legendPos val="b"/>
      <c:layout/>
      <c:overlay val="0"/>
      <c:txPr>
        <a:bodyPr vert="horz" rot="0"/>
        <a:lstStyle/>
        <a:p>
          <a:pPr>
            <a:defRPr lang="en-US" cap="none" sz="825" b="1"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Multiplicación mediante logaritmos</a:t>
            </a:r>
          </a:p>
        </c:rich>
      </c:tx>
      <c:layout>
        <c:manualLayout>
          <c:xMode val="factor"/>
          <c:yMode val="factor"/>
          <c:x val="-0.23"/>
          <c:y val="-0.00275"/>
        </c:manualLayout>
      </c:layout>
      <c:spPr>
        <a:noFill/>
        <a:ln>
          <a:noFill/>
        </a:ln>
      </c:spPr>
    </c:title>
    <c:plotArea>
      <c:layout>
        <c:manualLayout>
          <c:xMode val="edge"/>
          <c:yMode val="edge"/>
          <c:x val="0.06575"/>
          <c:y val="0.165"/>
          <c:w val="0.868"/>
          <c:h val="0.6765"/>
        </c:manualLayout>
      </c:layout>
      <c:lineChart>
        <c:grouping val="standard"/>
        <c:varyColors val="0"/>
        <c:ser>
          <c:idx val="1"/>
          <c:order val="0"/>
          <c:tx>
            <c:strRef>
              <c:f>Ejemplo!$D$323</c:f>
              <c:strCache>
                <c:ptCount val="1"/>
                <c:pt idx="0">
                  <c:v>log(x)</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numRef>
              <c:f>Ejemplo!$B$324:$B$335</c:f>
              <c:numCache/>
            </c:numRef>
          </c:cat>
          <c:val>
            <c:numRef>
              <c:f>Ejemplo!$D$324:$D$335</c:f>
              <c:numCache/>
            </c:numRef>
          </c:val>
          <c:smooth val="0"/>
        </c:ser>
        <c:ser>
          <c:idx val="0"/>
          <c:order val="1"/>
          <c:tx>
            <c:strRef>
              <c:f>Ejemplo!$E$323</c:f>
              <c:strCache>
                <c:ptCount val="1"/>
                <c:pt idx="0">
                  <c:v>Log(y)</c:v>
                </c:pt>
              </c:strCache>
            </c:strRef>
          </c:tx>
          <c:extLst>
            <c:ext xmlns:c14="http://schemas.microsoft.com/office/drawing/2007/8/2/chart" uri="{6F2FDCE9-48DA-4B69-8628-5D25D57E5C99}">
              <c14:invertSolidFillFmt>
                <c14:spPr>
                  <a:solidFill>
                    <a:srgbClr val="000000"/>
                  </a:solidFill>
                </c14:spPr>
              </c14:invertSolidFillFmt>
            </c:ext>
          </c:extLst>
          <c:cat>
            <c:numRef>
              <c:f>Ejemplo!$C$324:$C$335</c:f>
              <c:numCache/>
            </c:numRef>
          </c:cat>
          <c:val>
            <c:numRef>
              <c:f>Ejemplo!$E$324:$E$335</c:f>
              <c:numCache/>
            </c:numRef>
          </c:val>
          <c:smooth val="0"/>
        </c:ser>
        <c:marker val="1"/>
        <c:axId val="45411838"/>
        <c:axId val="6053359"/>
      </c:lineChart>
      <c:lineChart>
        <c:grouping val="standard"/>
        <c:varyColors val="0"/>
        <c:ser>
          <c:idx val="2"/>
          <c:order val="2"/>
          <c:tx>
            <c:strRef>
              <c:f>Ejemplo!$F$323</c:f>
              <c:strCache>
                <c:ptCount val="1"/>
                <c:pt idx="0">
                  <c:v>lo(x)+lo(y)</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numRef>
              <c:f>Ejemplo!$C$324:$C$335</c:f>
              <c:numCache/>
            </c:numRef>
          </c:cat>
          <c:val>
            <c:numRef>
              <c:f>Ejemplo!$F$324:$F$335</c:f>
              <c:numCache/>
            </c:numRef>
          </c:val>
          <c:smooth val="0"/>
        </c:ser>
        <c:marker val="1"/>
        <c:axId val="54480232"/>
        <c:axId val="20560041"/>
      </c:lineChart>
      <c:catAx>
        <c:axId val="45411838"/>
        <c:scaling>
          <c:orientation val="minMax"/>
        </c:scaling>
        <c:axPos val="b"/>
        <c:title>
          <c:tx>
            <c:rich>
              <a:bodyPr vert="horz" rot="0" anchor="ctr"/>
              <a:lstStyle/>
              <a:p>
                <a:pPr algn="ctr">
                  <a:defRPr/>
                </a:pPr>
                <a:r>
                  <a:rPr lang="en-US" cap="none" sz="1000" b="1" i="0" u="none" baseline="0">
                    <a:latin typeface="Arial"/>
                    <a:ea typeface="Arial"/>
                    <a:cs typeface="Arial"/>
                  </a:rPr>
                  <a:t>x dominio 1.</a:t>
                </a:r>
              </a:p>
            </c:rich>
          </c:tx>
          <c:layout/>
          <c:overlay val="0"/>
          <c:spPr>
            <a:noFill/>
            <a:ln>
              <a:noFill/>
            </a:ln>
          </c:spPr>
        </c:title>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6053359"/>
        <c:crosses val="autoZero"/>
        <c:auto val="0"/>
        <c:lblOffset val="100"/>
        <c:noMultiLvlLbl val="0"/>
      </c:catAx>
      <c:valAx>
        <c:axId val="6053359"/>
        <c:scaling>
          <c:orientation val="minMax"/>
        </c:scaling>
        <c:axPos val="l"/>
        <c:title>
          <c:tx>
            <c:rich>
              <a:bodyPr vert="horz" rot="-5400000" anchor="ctr"/>
              <a:lstStyle/>
              <a:p>
                <a:pPr algn="ctr">
                  <a:defRPr/>
                </a:pPr>
                <a:r>
                  <a:rPr lang="en-US" cap="none" sz="800" b="1" i="0" u="none" baseline="0">
                    <a:latin typeface="Arial"/>
                    <a:ea typeface="Arial"/>
                    <a:cs typeface="Arial"/>
                  </a:rPr>
                  <a:t>Logartitmo de x</a:t>
                </a:r>
              </a:p>
            </c:rich>
          </c:tx>
          <c:layout/>
          <c:overlay val="0"/>
          <c:spPr>
            <a:noFill/>
            <a:ln>
              <a:noFill/>
            </a:ln>
          </c:spPr>
        </c:title>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45411838"/>
        <c:crossesAt val="1"/>
        <c:crossBetween val="between"/>
        <c:dispUnits/>
      </c:valAx>
      <c:catAx>
        <c:axId val="54480232"/>
        <c:scaling>
          <c:orientation val="minMax"/>
        </c:scaling>
        <c:axPos val="b"/>
        <c:title>
          <c:tx>
            <c:rich>
              <a:bodyPr vert="horz" rot="0" anchor="ctr"/>
              <a:lstStyle/>
              <a:p>
                <a:pPr algn="ctr">
                  <a:defRPr/>
                </a:pPr>
                <a:r>
                  <a:rPr lang="en-US" cap="none" sz="800" b="1" i="0" u="none" baseline="0">
                    <a:latin typeface="Arial"/>
                    <a:ea typeface="Arial"/>
                    <a:cs typeface="Arial"/>
                  </a:rPr>
                  <a:t>Dominio de y</a:t>
                </a:r>
              </a:p>
            </c:rich>
          </c:tx>
          <c:layout>
            <c:manualLayout>
              <c:xMode val="factor"/>
              <c:yMode val="factor"/>
              <c:x val="-0.00625"/>
              <c:y val="0.000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20560041"/>
        <c:crosses val="max"/>
        <c:auto val="0"/>
        <c:lblOffset val="100"/>
        <c:noMultiLvlLbl val="0"/>
      </c:catAx>
      <c:valAx>
        <c:axId val="20560041"/>
        <c:scaling>
          <c:orientation val="minMax"/>
        </c:scaling>
        <c:axPos val="l"/>
        <c:title>
          <c:tx>
            <c:rich>
              <a:bodyPr vert="horz" rot="-5400000" anchor="ctr"/>
              <a:lstStyle/>
              <a:p>
                <a:pPr algn="ctr">
                  <a:defRPr/>
                </a:pPr>
                <a:r>
                  <a:rPr lang="en-US" cap="none" sz="800" b="1" i="0" u="none" baseline="0">
                    <a:latin typeface="Arial"/>
                    <a:ea typeface="Arial"/>
                    <a:cs typeface="Arial"/>
                  </a:rPr>
                  <a:t>Logaritmo de y</a:t>
                </a:r>
              </a:p>
            </c:rich>
          </c:tx>
          <c:layout/>
          <c:overlay val="0"/>
          <c:spPr>
            <a:noFill/>
            <a:ln>
              <a:noFill/>
            </a:ln>
          </c:spPr>
        </c:title>
        <c:delete val="0"/>
        <c:numFmt formatCode="0.0" sourceLinked="0"/>
        <c:majorTickMark val="in"/>
        <c:minorTickMark val="none"/>
        <c:tickLblPos val="nextTo"/>
        <c:txPr>
          <a:bodyPr/>
          <a:lstStyle/>
          <a:p>
            <a:pPr>
              <a:defRPr lang="en-US" cap="none" sz="800" b="1" i="0" u="none" baseline="0">
                <a:latin typeface="Arial"/>
                <a:ea typeface="Arial"/>
                <a:cs typeface="Arial"/>
              </a:defRPr>
            </a:pPr>
          </a:p>
        </c:txPr>
        <c:crossAx val="54480232"/>
        <c:crosses val="max"/>
        <c:crossBetween val="between"/>
        <c:dispUnits/>
      </c:valAx>
      <c:spPr>
        <a:noFill/>
        <a:ln w="12700">
          <a:solidFill>
            <a:srgbClr val="808080"/>
          </a:solidFill>
        </a:ln>
      </c:spPr>
    </c:plotArea>
    <c:legend>
      <c:legendPos val="b"/>
      <c:layout/>
      <c:overlay val="0"/>
      <c:txPr>
        <a:bodyPr vert="horz" rot="0"/>
        <a:lstStyle/>
        <a:p>
          <a:pPr>
            <a:defRPr lang="en-US" cap="none" sz="8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La división mediante logaritmos.</a:t>
            </a:r>
          </a:p>
        </c:rich>
      </c:tx>
      <c:layout/>
      <c:spPr>
        <a:noFill/>
        <a:ln>
          <a:noFill/>
        </a:ln>
      </c:spPr>
    </c:title>
    <c:plotArea>
      <c:layout/>
      <c:scatterChart>
        <c:scatterStyle val="smooth"/>
        <c:varyColors val="0"/>
        <c:ser>
          <c:idx val="1"/>
          <c:order val="0"/>
          <c:tx>
            <c:strRef>
              <c:f>Ejemplo!$D$360</c:f>
              <c:strCache>
                <c:ptCount val="1"/>
                <c:pt idx="0">
                  <c:v>w = log(x)</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Ejemplo!$B$361:$B$372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Ejemplo!$D$361:$D$372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ser>
          <c:idx val="2"/>
          <c:order val="1"/>
          <c:tx>
            <c:strRef>
              <c:f>Ejemplo!$E$360</c:f>
              <c:strCache>
                <c:ptCount val="1"/>
                <c:pt idx="0">
                  <c:v>z = Log(y)</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Ejemplo!$B$361:$B$372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Ejemplo!$E$361:$E$372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ser>
          <c:idx val="3"/>
          <c:order val="2"/>
          <c:tx>
            <c:strRef>
              <c:f>Ejemplo!$F$360</c:f>
              <c:strCache>
                <c:ptCount val="1"/>
                <c:pt idx="0">
                  <c:v>v = w - z </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Ejemplo!$B$361:$B$372</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Ejemplo!$F$361:$F$372</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50822642"/>
        <c:axId val="54750595"/>
      </c:scatterChart>
      <c:valAx>
        <c:axId val="50822642"/>
        <c:scaling>
          <c:orientation val="minMax"/>
        </c:scaling>
        <c:axPos val="b"/>
        <c:title>
          <c:tx>
            <c:rich>
              <a:bodyPr vert="horz" rot="0" anchor="ctr"/>
              <a:lstStyle/>
              <a:p>
                <a:pPr algn="ctr">
                  <a:defRPr/>
                </a:pPr>
                <a:r>
                  <a:rPr lang="en-US" cap="none" sz="875" b="1" i="0" u="none" baseline="0">
                    <a:latin typeface="Arial"/>
                    <a:ea typeface="Arial"/>
                    <a:cs typeface="Arial"/>
                  </a:rPr>
                  <a:t>x e y; Dominio de las funciónes</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4750595"/>
        <c:crosses val="autoZero"/>
        <c:crossBetween val="midCat"/>
        <c:dispUnits/>
      </c:valAx>
      <c:valAx>
        <c:axId val="54750595"/>
        <c:scaling>
          <c:orientation val="minMax"/>
        </c:scaling>
        <c:axPos val="l"/>
        <c:title>
          <c:tx>
            <c:rich>
              <a:bodyPr vert="horz" rot="-5400000" anchor="ctr"/>
              <a:lstStyle/>
              <a:p>
                <a:pPr algn="ctr">
                  <a:defRPr/>
                </a:pPr>
                <a:r>
                  <a:rPr lang="en-US" cap="none" sz="875" b="1" i="0" u="none" baseline="0">
                    <a:latin typeface="Arial"/>
                    <a:ea typeface="Arial"/>
                    <a:cs typeface="Arial"/>
                  </a:rPr>
                  <a:t>z; w v; Rango de las funciones</a:t>
                </a:r>
              </a:p>
            </c:rich>
          </c:tx>
          <c:layout/>
          <c:overlay val="0"/>
          <c:spPr>
            <a:noFill/>
            <a:ln>
              <a:noFill/>
            </a:ln>
          </c:spPr>
        </c:title>
        <c:majorGridlines/>
        <c:delete val="0"/>
        <c:numFmt formatCode="0.0" sourceLinked="0"/>
        <c:majorTickMark val="out"/>
        <c:minorTickMark val="none"/>
        <c:tickLblPos val="nextTo"/>
        <c:txPr>
          <a:bodyPr/>
          <a:lstStyle/>
          <a:p>
            <a:pPr>
              <a:defRPr lang="en-US" cap="none" sz="800" b="1" i="0" u="none" baseline="0">
                <a:latin typeface="Arial"/>
                <a:ea typeface="Arial"/>
                <a:cs typeface="Arial"/>
              </a:defRPr>
            </a:pPr>
          </a:p>
        </c:txPr>
        <c:crossAx val="50822642"/>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La potencia en los logaritmos</a:t>
            </a:r>
          </a:p>
        </c:rich>
      </c:tx>
      <c:layout/>
      <c:spPr>
        <a:noFill/>
        <a:ln>
          <a:noFill/>
        </a:ln>
      </c:spPr>
    </c:title>
    <c:plotArea>
      <c:layout/>
      <c:scatterChart>
        <c:scatterStyle val="smooth"/>
        <c:varyColors val="0"/>
        <c:ser>
          <c:idx val="0"/>
          <c:order val="0"/>
          <c:tx>
            <c:strRef>
              <c:f>Ejemplo!$C$398</c:f>
              <c:strCache>
                <c:ptCount val="1"/>
                <c:pt idx="0">
                  <c:v>w; b=4</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Ejemplo!$B$399:$B$410</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Ejemplo!$C$399:$C$410</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ser>
          <c:idx val="1"/>
          <c:order val="1"/>
          <c:tx>
            <c:strRef>
              <c:f>Ejemplo!$D$398</c:f>
              <c:strCache>
                <c:ptCount val="1"/>
                <c:pt idx="0">
                  <c:v>z; b=6</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Ejemplo!$B$399:$B$410</c:f>
              <c:numCache>
                <c:ptCount val="12"/>
                <c:pt idx="0">
                  <c:v>0</c:v>
                </c:pt>
                <c:pt idx="1">
                  <c:v>0</c:v>
                </c:pt>
                <c:pt idx="2">
                  <c:v>0</c:v>
                </c:pt>
                <c:pt idx="3">
                  <c:v>0</c:v>
                </c:pt>
                <c:pt idx="4">
                  <c:v>0</c:v>
                </c:pt>
                <c:pt idx="5">
                  <c:v>0</c:v>
                </c:pt>
                <c:pt idx="6">
                  <c:v>0</c:v>
                </c:pt>
                <c:pt idx="7">
                  <c:v>0</c:v>
                </c:pt>
                <c:pt idx="8">
                  <c:v>0</c:v>
                </c:pt>
                <c:pt idx="9">
                  <c:v>0</c:v>
                </c:pt>
                <c:pt idx="10">
                  <c:v>0</c:v>
                </c:pt>
                <c:pt idx="11">
                  <c:v>0</c:v>
                </c:pt>
              </c:numCache>
            </c:numRef>
          </c:xVal>
          <c:yVal>
            <c:numRef>
              <c:f>Ejemplo!$D$399:$D$410</c:f>
              <c:numCache>
                <c:ptCount val="12"/>
                <c:pt idx="0">
                  <c:v>0</c:v>
                </c:pt>
                <c:pt idx="1">
                  <c:v>0</c:v>
                </c:pt>
                <c:pt idx="2">
                  <c:v>0</c:v>
                </c:pt>
                <c:pt idx="3">
                  <c:v>0</c:v>
                </c:pt>
                <c:pt idx="4">
                  <c:v>0</c:v>
                </c:pt>
                <c:pt idx="5">
                  <c:v>0</c:v>
                </c:pt>
                <c:pt idx="6">
                  <c:v>0</c:v>
                </c:pt>
                <c:pt idx="7">
                  <c:v>0</c:v>
                </c:pt>
                <c:pt idx="8">
                  <c:v>0</c:v>
                </c:pt>
                <c:pt idx="9">
                  <c:v>0</c:v>
                </c:pt>
                <c:pt idx="10">
                  <c:v>0</c:v>
                </c:pt>
                <c:pt idx="11">
                  <c:v>0</c:v>
                </c:pt>
              </c:numCache>
            </c:numRef>
          </c:yVal>
          <c:smooth val="1"/>
        </c:ser>
        <c:axId val="22993308"/>
        <c:axId val="5613181"/>
      </c:scatterChart>
      <c:valAx>
        <c:axId val="22993308"/>
        <c:scaling>
          <c:orientation val="minMax"/>
        </c:scaling>
        <c:axPos val="b"/>
        <c:title>
          <c:tx>
            <c:rich>
              <a:bodyPr vert="horz" rot="0" anchor="ctr"/>
              <a:lstStyle/>
              <a:p>
                <a:pPr algn="ctr">
                  <a:defRPr/>
                </a:pPr>
                <a:r>
                  <a:rPr lang="en-US" cap="none" sz="800" b="1" i="0" u="none" baseline="0">
                    <a:latin typeface="Arial"/>
                    <a:ea typeface="Arial"/>
                    <a:cs typeface="Arial"/>
                  </a:rPr>
                  <a:t>x; dominio de la función</a:t>
                </a:r>
              </a:p>
            </c:rich>
          </c:tx>
          <c:layout/>
          <c:overlay val="0"/>
          <c:spPr>
            <a:noFill/>
            <a:ln>
              <a:noFill/>
            </a:ln>
          </c:spPr>
        </c:title>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613181"/>
        <c:crosses val="autoZero"/>
        <c:crossBetween val="midCat"/>
        <c:dispUnits/>
      </c:valAx>
      <c:valAx>
        <c:axId val="5613181"/>
        <c:scaling>
          <c:orientation val="minMax"/>
        </c:scaling>
        <c:axPos val="l"/>
        <c:title>
          <c:tx>
            <c:rich>
              <a:bodyPr vert="horz" rot="-5400000" anchor="ctr"/>
              <a:lstStyle/>
              <a:p>
                <a:pPr algn="ctr">
                  <a:defRPr/>
                </a:pPr>
                <a:r>
                  <a:rPr lang="en-US" cap="none" sz="800" b="1" i="0" u="none" baseline="0">
                    <a:latin typeface="Arial"/>
                    <a:ea typeface="Arial"/>
                    <a:cs typeface="Arial"/>
                  </a:rPr>
                  <a:t>w; Rango de la función.</a:t>
                </a:r>
              </a:p>
            </c:rich>
          </c:tx>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22993308"/>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_02" /><Relationship Id="rId2" Type="http://schemas.openxmlformats.org/officeDocument/2006/relationships/hyperlink" Target="#D_03" /><Relationship Id="rId3" Type="http://schemas.openxmlformats.org/officeDocument/2006/relationships/hyperlink" Target="#D_09" /><Relationship Id="rId4" Type="http://schemas.openxmlformats.org/officeDocument/2006/relationships/hyperlink" Target="#D_06" /><Relationship Id="rId5" Type="http://schemas.openxmlformats.org/officeDocument/2006/relationships/hyperlink" Target="#D_07" /><Relationship Id="rId6" Type="http://schemas.openxmlformats.org/officeDocument/2006/relationships/hyperlink" Target="#D_08" /><Relationship Id="rId7" Type="http://schemas.openxmlformats.org/officeDocument/2006/relationships/hyperlink" Target="#D_12" /><Relationship Id="rId8" Type="http://schemas.openxmlformats.org/officeDocument/2006/relationships/hyperlink" Target="#D_10" /><Relationship Id="rId9" Type="http://schemas.openxmlformats.org/officeDocument/2006/relationships/hyperlink" Target="#D_11" /><Relationship Id="rId10" Type="http://schemas.openxmlformats.org/officeDocument/2006/relationships/hyperlink" Target="#D_18" /><Relationship Id="rId11" Type="http://schemas.openxmlformats.org/officeDocument/2006/relationships/hyperlink" Target="#D_14" /><Relationship Id="rId12" Type="http://schemas.openxmlformats.org/officeDocument/2006/relationships/hyperlink" Target="#D_16" /><Relationship Id="rId13" Type="http://schemas.openxmlformats.org/officeDocument/2006/relationships/hyperlink" Target="#D_21" /><Relationship Id="rId14" Type="http://schemas.openxmlformats.org/officeDocument/2006/relationships/hyperlink" Target="#D_24" /><Relationship Id="rId15" Type="http://schemas.openxmlformats.org/officeDocument/2006/relationships/hyperlink" Target="#D_27" /><Relationship Id="rId16" Type="http://schemas.openxmlformats.org/officeDocument/2006/relationships/image" Target="../media/image57.emf" /><Relationship Id="rId17" Type="http://schemas.openxmlformats.org/officeDocument/2006/relationships/hyperlink" Target="#I_01" /><Relationship Id="rId18" Type="http://schemas.openxmlformats.org/officeDocument/2006/relationships/hyperlink" Target="#I_01" /><Relationship Id="rId19" Type="http://schemas.openxmlformats.org/officeDocument/2006/relationships/image" Target="../media/image32.emf" /><Relationship Id="rId20" Type="http://schemas.openxmlformats.org/officeDocument/2006/relationships/hyperlink" Target="#Ejemplo!A1" /><Relationship Id="rId21" Type="http://schemas.openxmlformats.org/officeDocument/2006/relationships/hyperlink" Target="#Ejemplo!A1" /><Relationship Id="rId22" Type="http://schemas.openxmlformats.org/officeDocument/2006/relationships/image" Target="../media/image34.emf" /><Relationship Id="rId23" Type="http://schemas.openxmlformats.org/officeDocument/2006/relationships/hyperlink" Target="#Problemas!A1" /><Relationship Id="rId24" Type="http://schemas.openxmlformats.org/officeDocument/2006/relationships/hyperlink" Target="#Problemas!A1" /><Relationship Id="rId25" Type="http://schemas.openxmlformats.org/officeDocument/2006/relationships/image" Target="../media/image106.jpeg" /><Relationship Id="rId26" Type="http://schemas.openxmlformats.org/officeDocument/2006/relationships/image" Target="../media/image107.jpeg" /><Relationship Id="rId27" Type="http://schemas.openxmlformats.org/officeDocument/2006/relationships/image" Target="../media/image108.jpeg" /><Relationship Id="rId28" Type="http://schemas.openxmlformats.org/officeDocument/2006/relationships/image" Target="../media/image109.jpeg" /><Relationship Id="rId29" Type="http://schemas.openxmlformats.org/officeDocument/2006/relationships/image" Target="../media/image110.jpeg" /><Relationship Id="rId30" Type="http://schemas.openxmlformats.org/officeDocument/2006/relationships/image" Target="../media/image111.jpeg" /><Relationship Id="rId31" Type="http://schemas.openxmlformats.org/officeDocument/2006/relationships/image" Target="../media/image112.jpeg" /><Relationship Id="rId32" Type="http://schemas.openxmlformats.org/officeDocument/2006/relationships/image" Target="../media/image113.jpeg" /><Relationship Id="rId33" Type="http://schemas.openxmlformats.org/officeDocument/2006/relationships/image" Target="../media/image114.jpeg" /><Relationship Id="rId34" Type="http://schemas.openxmlformats.org/officeDocument/2006/relationships/image" Target="../media/image115.jpeg" /><Relationship Id="rId35" Type="http://schemas.openxmlformats.org/officeDocument/2006/relationships/image" Target="../media/image116.jpeg" /><Relationship Id="rId36" Type="http://schemas.openxmlformats.org/officeDocument/2006/relationships/image" Target="../media/image117.jpeg" /><Relationship Id="rId37" Type="http://schemas.openxmlformats.org/officeDocument/2006/relationships/image" Target="../media/image118.jpeg" /><Relationship Id="rId38" Type="http://schemas.openxmlformats.org/officeDocument/2006/relationships/image" Target="../media/image119.jpeg" /><Relationship Id="rId39" Type="http://schemas.openxmlformats.org/officeDocument/2006/relationships/image" Target="../media/image120.jpeg" /><Relationship Id="rId40" Type="http://schemas.openxmlformats.org/officeDocument/2006/relationships/image" Target="../media/image12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88.emf" /><Relationship Id="rId3" Type="http://schemas.openxmlformats.org/officeDocument/2006/relationships/image" Target="../media/image89.emf" /></Relationships>
</file>

<file path=xl/drawings/_rels/drawing11.xml.rels><?xml version="1.0" encoding="utf-8" standalone="yes"?><Relationships xmlns="http://schemas.openxmlformats.org/package/2006/relationships"><Relationship Id="rId1" Type="http://schemas.openxmlformats.org/officeDocument/2006/relationships/image" Target="../media/image90.emf" /><Relationship Id="rId2" Type="http://schemas.openxmlformats.org/officeDocument/2006/relationships/image" Target="../media/image9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01.emf" /><Relationship Id="rId2" Type="http://schemas.openxmlformats.org/officeDocument/2006/relationships/image" Target="../media/image35.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02.emf" /><Relationship Id="rId2" Type="http://schemas.openxmlformats.org/officeDocument/2006/relationships/image" Target="../media/image10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emf" /><Relationship Id="rId7" Type="http://schemas.openxmlformats.org/officeDocument/2006/relationships/image" Target="../media/image12.emf" /><Relationship Id="rId8" Type="http://schemas.openxmlformats.org/officeDocument/2006/relationships/image" Target="../media/image13.emf" /><Relationship Id="rId9" Type="http://schemas.openxmlformats.org/officeDocument/2006/relationships/image" Target="../media/image14.emf" /><Relationship Id="rId10" Type="http://schemas.openxmlformats.org/officeDocument/2006/relationships/image" Target="../media/image11.emf" /><Relationship Id="rId11" Type="http://schemas.openxmlformats.org/officeDocument/2006/relationships/image" Target="../media/image16.png" /><Relationship Id="rId12" Type="http://schemas.openxmlformats.org/officeDocument/2006/relationships/image" Target="../media/image15.png" /><Relationship Id="rId13" Type="http://schemas.openxmlformats.org/officeDocument/2006/relationships/image" Target="../media/image17.emf" /><Relationship Id="rId14" Type="http://schemas.openxmlformats.org/officeDocument/2006/relationships/image" Target="../media/image18.emf" /><Relationship Id="rId15" Type="http://schemas.openxmlformats.org/officeDocument/2006/relationships/image" Target="../media/image19.emf" /><Relationship Id="rId16" Type="http://schemas.openxmlformats.org/officeDocument/2006/relationships/image" Target="../media/image20.emf" /><Relationship Id="rId17" Type="http://schemas.openxmlformats.org/officeDocument/2006/relationships/image" Target="../media/image21.emf" /><Relationship Id="rId18" Type="http://schemas.openxmlformats.org/officeDocument/2006/relationships/image" Target="../media/image22.emf" /><Relationship Id="rId19" Type="http://schemas.openxmlformats.org/officeDocument/2006/relationships/image" Target="../media/image23.emf" /><Relationship Id="rId20" Type="http://schemas.openxmlformats.org/officeDocument/2006/relationships/image" Target="../media/image24.emf" /><Relationship Id="rId21" Type="http://schemas.openxmlformats.org/officeDocument/2006/relationships/image" Target="../media/image25.emf" /><Relationship Id="rId22" Type="http://schemas.openxmlformats.org/officeDocument/2006/relationships/image" Target="../media/image26.emf" /><Relationship Id="rId23" Type="http://schemas.openxmlformats.org/officeDocument/2006/relationships/image" Target="../media/image27.emf" /><Relationship Id="rId24" Type="http://schemas.openxmlformats.org/officeDocument/2006/relationships/image" Target="../media/image28.emf" /><Relationship Id="rId25" Type="http://schemas.openxmlformats.org/officeDocument/2006/relationships/image" Target="../media/image29.emf" /><Relationship Id="rId26" Type="http://schemas.openxmlformats.org/officeDocument/2006/relationships/image" Target="../media/image30.emf" /><Relationship Id="rId27" Type="http://schemas.openxmlformats.org/officeDocument/2006/relationships/image" Target="../media/image31.emf" /><Relationship Id="rId28" Type="http://schemas.openxmlformats.org/officeDocument/2006/relationships/chart" Target="/xl/charts/chart1.xml" /><Relationship Id="rId29" Type="http://schemas.openxmlformats.org/officeDocument/2006/relationships/chart" Target="/xl/charts/chart2.xml" /><Relationship Id="rId30" Type="http://schemas.openxmlformats.org/officeDocument/2006/relationships/chart" Target="/xl/charts/chart3.xml" /><Relationship Id="rId31" Type="http://schemas.openxmlformats.org/officeDocument/2006/relationships/image" Target="../media/image1.emf" /><Relationship Id="rId32" Type="http://schemas.openxmlformats.org/officeDocument/2006/relationships/image" Target="../media/image42.emf" /><Relationship Id="rId33" Type="http://schemas.openxmlformats.org/officeDocument/2006/relationships/image" Target="../media/image40.emf" /><Relationship Id="rId34" Type="http://schemas.openxmlformats.org/officeDocument/2006/relationships/image" Target="../media/image41.emf" /><Relationship Id="rId35" Type="http://schemas.openxmlformats.org/officeDocument/2006/relationships/image" Target="../media/image44.emf" /><Relationship Id="rId36" Type="http://schemas.openxmlformats.org/officeDocument/2006/relationships/image" Target="../media/image43.emf" /><Relationship Id="rId37" Type="http://schemas.openxmlformats.org/officeDocument/2006/relationships/image" Target="../media/image45.emf" /><Relationship Id="rId38" Type="http://schemas.openxmlformats.org/officeDocument/2006/relationships/image" Target="../media/image46.emf" /><Relationship Id="rId39" Type="http://schemas.openxmlformats.org/officeDocument/2006/relationships/image" Target="../media/image47.emf" /><Relationship Id="rId40" Type="http://schemas.openxmlformats.org/officeDocument/2006/relationships/image" Target="../media/image48.emf" /><Relationship Id="rId41" Type="http://schemas.openxmlformats.org/officeDocument/2006/relationships/image" Target="../media/image49.emf" /><Relationship Id="rId42" Type="http://schemas.openxmlformats.org/officeDocument/2006/relationships/image" Target="../media/image50.emf" /><Relationship Id="rId43" Type="http://schemas.openxmlformats.org/officeDocument/2006/relationships/image" Target="../media/image52.emf" /><Relationship Id="rId44" Type="http://schemas.openxmlformats.org/officeDocument/2006/relationships/image" Target="../media/image53.emf" /><Relationship Id="rId45" Type="http://schemas.openxmlformats.org/officeDocument/2006/relationships/image" Target="../media/image59.emf" /><Relationship Id="rId46" Type="http://schemas.openxmlformats.org/officeDocument/2006/relationships/image" Target="../media/image60.emf" /><Relationship Id="rId47" Type="http://schemas.openxmlformats.org/officeDocument/2006/relationships/image" Target="../media/image6.emf" /><Relationship Id="rId48" Type="http://schemas.openxmlformats.org/officeDocument/2006/relationships/image" Target="../media/image58.emf" /><Relationship Id="rId49" Type="http://schemas.openxmlformats.org/officeDocument/2006/relationships/image" Target="../media/image61.emf" /><Relationship Id="rId50" Type="http://schemas.openxmlformats.org/officeDocument/2006/relationships/image" Target="../media/image62.emf" /><Relationship Id="rId51" Type="http://schemas.openxmlformats.org/officeDocument/2006/relationships/image" Target="../media/image63.emf" /><Relationship Id="rId52" Type="http://schemas.openxmlformats.org/officeDocument/2006/relationships/image" Target="../media/image64.emf" /><Relationship Id="rId53" Type="http://schemas.openxmlformats.org/officeDocument/2006/relationships/image" Target="../media/image4.emf" /><Relationship Id="rId54" Type="http://schemas.openxmlformats.org/officeDocument/2006/relationships/image" Target="../media/image65.emf" /><Relationship Id="rId55" Type="http://schemas.openxmlformats.org/officeDocument/2006/relationships/image" Target="../media/image66.emf" /><Relationship Id="rId56" Type="http://schemas.openxmlformats.org/officeDocument/2006/relationships/image" Target="../media/image67.emf" /><Relationship Id="rId57" Type="http://schemas.openxmlformats.org/officeDocument/2006/relationships/image" Target="../media/image68.emf" /><Relationship Id="rId58" Type="http://schemas.openxmlformats.org/officeDocument/2006/relationships/image" Target="../media/image69.emf" /><Relationship Id="rId59" Type="http://schemas.openxmlformats.org/officeDocument/2006/relationships/image" Target="../media/image70.emf" /><Relationship Id="rId60" Type="http://schemas.openxmlformats.org/officeDocument/2006/relationships/image" Target="../media/image71.emf" /><Relationship Id="rId61" Type="http://schemas.openxmlformats.org/officeDocument/2006/relationships/image" Target="../media/image72.emf" /><Relationship Id="rId62" Type="http://schemas.openxmlformats.org/officeDocument/2006/relationships/image" Target="../media/image73.emf" /><Relationship Id="rId63" Type="http://schemas.openxmlformats.org/officeDocument/2006/relationships/image" Target="../media/image74.emf" /><Relationship Id="rId64" Type="http://schemas.openxmlformats.org/officeDocument/2006/relationships/image" Target="../media/image75.emf" /><Relationship Id="rId65" Type="http://schemas.openxmlformats.org/officeDocument/2006/relationships/image" Target="../media/image76.emf" /><Relationship Id="rId66" Type="http://schemas.openxmlformats.org/officeDocument/2006/relationships/image" Target="../media/image77.emf" /><Relationship Id="rId67" Type="http://schemas.openxmlformats.org/officeDocument/2006/relationships/image" Target="../media/image78.emf" /><Relationship Id="rId68" Type="http://schemas.openxmlformats.org/officeDocument/2006/relationships/image" Target="../media/image79.emf" /><Relationship Id="rId69" Type="http://schemas.openxmlformats.org/officeDocument/2006/relationships/image" Target="../media/image80.emf" /><Relationship Id="rId70" Type="http://schemas.openxmlformats.org/officeDocument/2006/relationships/image" Target="../media/image82.emf" /><Relationship Id="rId71" Type="http://schemas.openxmlformats.org/officeDocument/2006/relationships/image" Target="../media/image81.emf" /><Relationship Id="rId72" Type="http://schemas.openxmlformats.org/officeDocument/2006/relationships/chart" Target="/xl/charts/chart4.xml" /><Relationship Id="rId73" Type="http://schemas.openxmlformats.org/officeDocument/2006/relationships/image" Target="../media/image83.emf" /><Relationship Id="rId74" Type="http://schemas.openxmlformats.org/officeDocument/2006/relationships/chart" Target="/xl/charts/chart5.xml" /><Relationship Id="rId75" Type="http://schemas.openxmlformats.org/officeDocument/2006/relationships/chart" Target="/xl/charts/chart6.xml" /><Relationship Id="rId76" Type="http://schemas.openxmlformats.org/officeDocument/2006/relationships/chart" Target="/xl/charts/chart7.xml" /><Relationship Id="rId77" Type="http://schemas.openxmlformats.org/officeDocument/2006/relationships/image" Target="../media/image86.emf" /><Relationship Id="rId78" Type="http://schemas.openxmlformats.org/officeDocument/2006/relationships/image" Target="../media/image87.emf" /><Relationship Id="rId79" Type="http://schemas.openxmlformats.org/officeDocument/2006/relationships/chart" Target="/xl/charts/chart8.xml" /><Relationship Id="rId80" Type="http://schemas.openxmlformats.org/officeDocument/2006/relationships/chart" Target="/xl/charts/chart9.xml" /><Relationship Id="rId81" Type="http://schemas.openxmlformats.org/officeDocument/2006/relationships/image" Target="../media/image90.emf" /><Relationship Id="rId82" Type="http://schemas.openxmlformats.org/officeDocument/2006/relationships/image" Target="../media/image92.emf" /><Relationship Id="rId83" Type="http://schemas.openxmlformats.org/officeDocument/2006/relationships/image" Target="../media/image91.png" /><Relationship Id="rId84" Type="http://schemas.openxmlformats.org/officeDocument/2006/relationships/image" Target="../media/image95.emf" /><Relationship Id="rId85" Type="http://schemas.openxmlformats.org/officeDocument/2006/relationships/image" Target="../media/image51.emf" /><Relationship Id="rId86" Type="http://schemas.openxmlformats.org/officeDocument/2006/relationships/image" Target="../media/image33.emf" /><Relationship Id="rId87" Type="http://schemas.openxmlformats.org/officeDocument/2006/relationships/image" Target="../media/image54.emf" /><Relationship Id="rId88" Type="http://schemas.openxmlformats.org/officeDocument/2006/relationships/image" Target="../media/image94.emf" /><Relationship Id="rId89" Type="http://schemas.openxmlformats.org/officeDocument/2006/relationships/image" Target="../media/image93.emf" /><Relationship Id="rId90" Type="http://schemas.openxmlformats.org/officeDocument/2006/relationships/image" Target="../media/image96.emf" /><Relationship Id="rId91" Type="http://schemas.openxmlformats.org/officeDocument/2006/relationships/image" Target="../media/image56.emf" /><Relationship Id="rId92" Type="http://schemas.openxmlformats.org/officeDocument/2006/relationships/image" Target="../media/image55.emf" /><Relationship Id="rId93" Type="http://schemas.openxmlformats.org/officeDocument/2006/relationships/image" Target="../media/image97.emf" /><Relationship Id="rId94" Type="http://schemas.openxmlformats.org/officeDocument/2006/relationships/image" Target="../media/image98.emf" /><Relationship Id="rId95" Type="http://schemas.openxmlformats.org/officeDocument/2006/relationships/image" Target="../media/image99.emf" /><Relationship Id="rId96" Type="http://schemas.openxmlformats.org/officeDocument/2006/relationships/image" Target="../media/image100.emf" /><Relationship Id="rId97" Type="http://schemas.openxmlformats.org/officeDocument/2006/relationships/chart" Target="/xl/charts/chart10.xml" /><Relationship Id="rId98" Type="http://schemas.openxmlformats.org/officeDocument/2006/relationships/image" Target="../media/image104.emf" /><Relationship Id="rId99" Type="http://schemas.openxmlformats.org/officeDocument/2006/relationships/image" Target="../media/image105.emf" /><Relationship Id="rId100" Type="http://schemas.openxmlformats.org/officeDocument/2006/relationships/chart" Target="/xl/charts/chart11.xml" /><Relationship Id="rId101" Type="http://schemas.openxmlformats.org/officeDocument/2006/relationships/image" Target="../media/image102.emf" /><Relationship Id="rId102" Type="http://schemas.openxmlformats.org/officeDocument/2006/relationships/image" Target="../media/image103.emf" /><Relationship Id="rId103" Type="http://schemas.openxmlformats.org/officeDocument/2006/relationships/image" Target="../media/image35.emf" /><Relationship Id="rId104" Type="http://schemas.openxmlformats.org/officeDocument/2006/relationships/image" Target="../media/image36.emf" /><Relationship Id="rId105" Type="http://schemas.openxmlformats.org/officeDocument/2006/relationships/image" Target="../media/image12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2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6.emf" /><Relationship Id="rId2" Type="http://schemas.openxmlformats.org/officeDocument/2006/relationships/image" Target="../media/image9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8.emf" /></Relationships>
</file>

<file path=xl/drawings/_rels/drawing5.xml.rels><?xml version="1.0" encoding="utf-8" standalone="yes"?><Relationships xmlns="http://schemas.openxmlformats.org/package/2006/relationships"><Relationship Id="rId1" Type="http://schemas.openxmlformats.org/officeDocument/2006/relationships/image" Target="../media/image55.emf" /><Relationship Id="rId2" Type="http://schemas.openxmlformats.org/officeDocument/2006/relationships/image" Target="../media/image97.emf" /></Relationships>
</file>

<file path=xl/drawings/_rels/drawing6.xml.rels><?xml version="1.0" encoding="utf-8" standalone="yes"?><Relationships xmlns="http://schemas.openxmlformats.org/package/2006/relationships"><Relationship Id="rId1" Type="http://schemas.openxmlformats.org/officeDocument/2006/relationships/image" Target="../media/image83.emf" /></Relationships>
</file>

<file path=xl/drawings/_rels/drawing7.xml.rels><?xml version="1.0" encoding="utf-8" standalone="yes"?><Relationships xmlns="http://schemas.openxmlformats.org/package/2006/relationships"><Relationship Id="rId1" Type="http://schemas.openxmlformats.org/officeDocument/2006/relationships/image" Target="../media/image87.emf" /></Relationships>
</file>

<file path=xl/drawings/_rels/drawing8.xml.rels><?xml version="1.0" encoding="utf-8" standalone="yes"?><Relationships xmlns="http://schemas.openxmlformats.org/package/2006/relationships"><Relationship Id="rId1" Type="http://schemas.openxmlformats.org/officeDocument/2006/relationships/image" Target="../media/image84.emf" /></Relationships>
</file>

<file path=xl/drawings/_rels/drawing9.xml.rels><?xml version="1.0" encoding="utf-8" standalone="yes"?><Relationships xmlns="http://schemas.openxmlformats.org/package/2006/relationships"><Relationship Id="rId1" Type="http://schemas.openxmlformats.org/officeDocument/2006/relationships/image" Target="../media/image4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20</xdr:row>
      <xdr:rowOff>95250</xdr:rowOff>
    </xdr:from>
    <xdr:to>
      <xdr:col>3</xdr:col>
      <xdr:colOff>66675</xdr:colOff>
      <xdr:row>26</xdr:row>
      <xdr:rowOff>38100</xdr:rowOff>
    </xdr:to>
    <xdr:sp>
      <xdr:nvSpPr>
        <xdr:cNvPr id="1" name="AutoShape 19"/>
        <xdr:cNvSpPr>
          <a:spLocks/>
        </xdr:cNvSpPr>
      </xdr:nvSpPr>
      <xdr:spPr>
        <a:xfrm>
          <a:off x="104775" y="3333750"/>
          <a:ext cx="2247900" cy="914400"/>
        </a:xfrm>
        <a:prstGeom prst="bevel">
          <a:avLst/>
        </a:prstGeom>
        <a:gradFill rotWithShape="1">
          <a:gsLst>
            <a:gs pos="0">
              <a:srgbClr val="FFFFFF"/>
            </a:gs>
            <a:gs pos="50000">
              <a:srgbClr val="FFFFCC"/>
            </a:gs>
            <a:gs pos="100000">
              <a:srgbClr val="FFFFFF"/>
            </a:gs>
          </a:gsLst>
          <a:lin ang="5400000" scaled="1"/>
        </a:gradFill>
        <a:ln w="9525" cmpd="sng">
          <a:solidFill>
            <a:srgbClr val="C0C0C0"/>
          </a:solidFill>
          <a:headEnd type="none"/>
          <a:tailEnd type="none"/>
        </a:ln>
      </xdr:spPr>
      <xdr:txBody>
        <a:bodyPr vertOverflow="clip" wrap="square"/>
        <a:p>
          <a:pPr algn="ctr">
            <a:defRPr/>
          </a:pPr>
          <a:r>
            <a:rPr lang="en-US" cap="none" sz="2000" b="1" i="0" u="none" baseline="0">
              <a:solidFill>
                <a:srgbClr val="FF0000"/>
              </a:solidFill>
              <a:latin typeface="Arial"/>
              <a:ea typeface="Arial"/>
              <a:cs typeface="Arial"/>
            </a:rPr>
            <a:t>Ejercicios
para Resolver</a:t>
          </a:r>
        </a:p>
      </xdr:txBody>
    </xdr:sp>
    <xdr:clientData/>
  </xdr:twoCellAnchor>
  <xdr:twoCellAnchor>
    <xdr:from>
      <xdr:col>0</xdr:col>
      <xdr:colOff>0</xdr:colOff>
      <xdr:row>0</xdr:row>
      <xdr:rowOff>0</xdr:rowOff>
    </xdr:from>
    <xdr:to>
      <xdr:col>11</xdr:col>
      <xdr:colOff>57150</xdr:colOff>
      <xdr:row>26</xdr:row>
      <xdr:rowOff>9525</xdr:rowOff>
    </xdr:to>
    <xdr:sp>
      <xdr:nvSpPr>
        <xdr:cNvPr id="2" name="Rectangle 1"/>
        <xdr:cNvSpPr>
          <a:spLocks/>
        </xdr:cNvSpPr>
      </xdr:nvSpPr>
      <xdr:spPr>
        <a:xfrm>
          <a:off x="0" y="0"/>
          <a:ext cx="8439150" cy="4219575"/>
        </a:xfrm>
        <a:prstGeom prst="rect">
          <a:avLst/>
        </a:prstGeom>
        <a:gradFill rotWithShape="1">
          <a:gsLst>
            <a:gs pos="0">
              <a:srgbClr val="333399"/>
            </a:gs>
            <a:gs pos="50000">
              <a:srgbClr val="0000FF"/>
            </a:gs>
            <a:gs pos="100000">
              <a:srgbClr val="333399"/>
            </a:gs>
          </a:gsLst>
          <a:lin ang="270000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1</xdr:row>
      <xdr:rowOff>0</xdr:rowOff>
    </xdr:from>
    <xdr:to>
      <xdr:col>10</xdr:col>
      <xdr:colOff>361950</xdr:colOff>
      <xdr:row>5</xdr:row>
      <xdr:rowOff>38100</xdr:rowOff>
    </xdr:to>
    <xdr:sp>
      <xdr:nvSpPr>
        <xdr:cNvPr id="3" name="Rectangle 2"/>
        <xdr:cNvSpPr>
          <a:spLocks/>
        </xdr:cNvSpPr>
      </xdr:nvSpPr>
      <xdr:spPr>
        <a:xfrm>
          <a:off x="742950" y="161925"/>
          <a:ext cx="7239000" cy="685800"/>
        </a:xfrm>
        <a:prstGeom prst="roundRect">
          <a:avLst/>
        </a:prstGeom>
        <a:blipFill>
          <a:blip r:embed="rId25"/>
          <a:srcRect/>
          <a:stretch>
            <a:fillRect/>
          </a:stretch>
        </a:blipFill>
        <a:ln w="9525" cmpd="sng">
          <a:solidFill>
            <a:srgbClr val="000000"/>
          </a:solidFill>
          <a:headEnd type="none"/>
          <a:tailEnd type="none"/>
        </a:ln>
      </xdr:spPr>
      <xdr:txBody>
        <a:bodyPr vertOverflow="clip" wrap="square"/>
        <a:p>
          <a:pPr algn="ctr">
            <a:defRPr/>
          </a:pPr>
          <a:r>
            <a:rPr lang="en-US" cap="none" sz="2000" b="1" i="0" u="none" baseline="0">
              <a:solidFill>
                <a:srgbClr val="000080"/>
              </a:solidFill>
              <a:latin typeface="Arial"/>
              <a:ea typeface="Arial"/>
              <a:cs typeface="Arial"/>
            </a:rPr>
            <a:t>Precálculo: Cursos Programados.
Exponentes y Logaritmos. Capítulo 3.</a:t>
          </a:r>
        </a:p>
      </xdr:txBody>
    </xdr:sp>
    <xdr:clientData/>
  </xdr:twoCellAnchor>
  <xdr:twoCellAnchor>
    <xdr:from>
      <xdr:col>3</xdr:col>
      <xdr:colOff>342900</xdr:colOff>
      <xdr:row>6</xdr:row>
      <xdr:rowOff>28575</xdr:rowOff>
    </xdr:from>
    <xdr:to>
      <xdr:col>10</xdr:col>
      <xdr:colOff>628650</xdr:colOff>
      <xdr:row>7</xdr:row>
      <xdr:rowOff>57150</xdr:rowOff>
    </xdr:to>
    <xdr:sp>
      <xdr:nvSpPr>
        <xdr:cNvPr id="4" name="TextBox 3">
          <a:hlinkClick r:id="rId1"/>
        </xdr:cNvPr>
        <xdr:cNvSpPr txBox="1">
          <a:spLocks noChangeArrowheads="1"/>
        </xdr:cNvSpPr>
      </xdr:nvSpPr>
      <xdr:spPr>
        <a:xfrm>
          <a:off x="2628900" y="1000125"/>
          <a:ext cx="5619750" cy="190500"/>
        </a:xfrm>
        <a:prstGeom prst="rect">
          <a:avLst/>
        </a:prstGeom>
        <a:blipFill>
          <a:blip r:embed="rId26"/>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D_02.    Propiedades exponenciales: La Multiplicación.</a:t>
          </a:r>
        </a:p>
      </xdr:txBody>
    </xdr:sp>
    <xdr:clientData/>
  </xdr:twoCellAnchor>
  <xdr:twoCellAnchor>
    <xdr:from>
      <xdr:col>3</xdr:col>
      <xdr:colOff>342900</xdr:colOff>
      <xdr:row>7</xdr:row>
      <xdr:rowOff>76200</xdr:rowOff>
    </xdr:from>
    <xdr:to>
      <xdr:col>10</xdr:col>
      <xdr:colOff>628650</xdr:colOff>
      <xdr:row>8</xdr:row>
      <xdr:rowOff>104775</xdr:rowOff>
    </xdr:to>
    <xdr:sp>
      <xdr:nvSpPr>
        <xdr:cNvPr id="5" name="TextBox 4">
          <a:hlinkClick r:id="rId2"/>
        </xdr:cNvPr>
        <xdr:cNvSpPr txBox="1">
          <a:spLocks noChangeArrowheads="1"/>
        </xdr:cNvSpPr>
      </xdr:nvSpPr>
      <xdr:spPr>
        <a:xfrm>
          <a:off x="2628900" y="1209675"/>
          <a:ext cx="5619750" cy="190500"/>
        </a:xfrm>
        <a:prstGeom prst="rect">
          <a:avLst/>
        </a:prstGeom>
        <a:blipFill>
          <a:blip r:embed="rId27"/>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D_03.    Propiedades Exponenciales; La División, Caso 1.</a:t>
          </a:r>
        </a:p>
      </xdr:txBody>
    </xdr:sp>
    <xdr:clientData/>
  </xdr:twoCellAnchor>
  <xdr:twoCellAnchor>
    <xdr:from>
      <xdr:col>3</xdr:col>
      <xdr:colOff>342900</xdr:colOff>
      <xdr:row>12</xdr:row>
      <xdr:rowOff>104775</xdr:rowOff>
    </xdr:from>
    <xdr:to>
      <xdr:col>10</xdr:col>
      <xdr:colOff>628650</xdr:colOff>
      <xdr:row>13</xdr:row>
      <xdr:rowOff>133350</xdr:rowOff>
    </xdr:to>
    <xdr:sp>
      <xdr:nvSpPr>
        <xdr:cNvPr id="6" name="TextBox 5">
          <a:hlinkClick r:id="rId3"/>
        </xdr:cNvPr>
        <xdr:cNvSpPr txBox="1">
          <a:spLocks noChangeArrowheads="1"/>
        </xdr:cNvSpPr>
      </xdr:nvSpPr>
      <xdr:spPr>
        <a:xfrm>
          <a:off x="2628900" y="2047875"/>
          <a:ext cx="5619750" cy="190500"/>
        </a:xfrm>
        <a:prstGeom prst="rect">
          <a:avLst/>
        </a:prstGeom>
        <a:blipFill>
          <a:blip r:embed="rId28"/>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D_09.    Propiedades Exponenciales: La Potencia Inversa.</a:t>
          </a:r>
        </a:p>
      </xdr:txBody>
    </xdr:sp>
    <xdr:clientData/>
  </xdr:twoCellAnchor>
  <xdr:twoCellAnchor>
    <xdr:from>
      <xdr:col>3</xdr:col>
      <xdr:colOff>342900</xdr:colOff>
      <xdr:row>8</xdr:row>
      <xdr:rowOff>123825</xdr:rowOff>
    </xdr:from>
    <xdr:to>
      <xdr:col>10</xdr:col>
      <xdr:colOff>628650</xdr:colOff>
      <xdr:row>9</xdr:row>
      <xdr:rowOff>152400</xdr:rowOff>
    </xdr:to>
    <xdr:sp>
      <xdr:nvSpPr>
        <xdr:cNvPr id="7" name="TextBox 6">
          <a:hlinkClick r:id="rId4"/>
        </xdr:cNvPr>
        <xdr:cNvSpPr txBox="1">
          <a:spLocks noChangeArrowheads="1"/>
        </xdr:cNvSpPr>
      </xdr:nvSpPr>
      <xdr:spPr>
        <a:xfrm>
          <a:off x="2628900" y="1419225"/>
          <a:ext cx="5619750" cy="190500"/>
        </a:xfrm>
        <a:prstGeom prst="rect">
          <a:avLst/>
        </a:prstGeom>
        <a:blipFill>
          <a:blip r:embed="rId29"/>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D_06.    Propiedades Exponenciales: Distribución de la Multiplicación.</a:t>
          </a:r>
        </a:p>
      </xdr:txBody>
    </xdr:sp>
    <xdr:clientData/>
  </xdr:twoCellAnchor>
  <xdr:twoCellAnchor>
    <xdr:from>
      <xdr:col>3</xdr:col>
      <xdr:colOff>342900</xdr:colOff>
      <xdr:row>10</xdr:row>
      <xdr:rowOff>9525</xdr:rowOff>
    </xdr:from>
    <xdr:to>
      <xdr:col>10</xdr:col>
      <xdr:colOff>628650</xdr:colOff>
      <xdr:row>11</xdr:row>
      <xdr:rowOff>38100</xdr:rowOff>
    </xdr:to>
    <xdr:sp>
      <xdr:nvSpPr>
        <xdr:cNvPr id="8" name="TextBox 7">
          <a:hlinkClick r:id="rId5"/>
        </xdr:cNvPr>
        <xdr:cNvSpPr txBox="1">
          <a:spLocks noChangeArrowheads="1"/>
        </xdr:cNvSpPr>
      </xdr:nvSpPr>
      <xdr:spPr>
        <a:xfrm>
          <a:off x="2628900" y="1628775"/>
          <a:ext cx="5619750" cy="190500"/>
        </a:xfrm>
        <a:prstGeom prst="rect">
          <a:avLst/>
        </a:prstGeom>
        <a:blipFill>
          <a:blip r:embed="rId30"/>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D_07.    Propiedades Exponenciales: La Distribución en la División. </a:t>
          </a:r>
        </a:p>
      </xdr:txBody>
    </xdr:sp>
    <xdr:clientData/>
  </xdr:twoCellAnchor>
  <xdr:twoCellAnchor>
    <xdr:from>
      <xdr:col>3</xdr:col>
      <xdr:colOff>342900</xdr:colOff>
      <xdr:row>11</xdr:row>
      <xdr:rowOff>57150</xdr:rowOff>
    </xdr:from>
    <xdr:to>
      <xdr:col>10</xdr:col>
      <xdr:colOff>628650</xdr:colOff>
      <xdr:row>12</xdr:row>
      <xdr:rowOff>85725</xdr:rowOff>
    </xdr:to>
    <xdr:sp>
      <xdr:nvSpPr>
        <xdr:cNvPr id="9" name="TextBox 8">
          <a:hlinkClick r:id="rId6"/>
        </xdr:cNvPr>
        <xdr:cNvSpPr txBox="1">
          <a:spLocks noChangeArrowheads="1"/>
        </xdr:cNvSpPr>
      </xdr:nvSpPr>
      <xdr:spPr>
        <a:xfrm>
          <a:off x="2628900" y="1838325"/>
          <a:ext cx="5619750" cy="190500"/>
        </a:xfrm>
        <a:prstGeom prst="rect">
          <a:avLst/>
        </a:prstGeom>
        <a:blipFill>
          <a:blip r:embed="rId31"/>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D_08.    Propiedades Exponenciales: La Potencia de una Potencia.</a:t>
          </a:r>
        </a:p>
      </xdr:txBody>
    </xdr:sp>
    <xdr:clientData/>
  </xdr:twoCellAnchor>
  <xdr:twoCellAnchor>
    <xdr:from>
      <xdr:col>3</xdr:col>
      <xdr:colOff>352425</xdr:colOff>
      <xdr:row>16</xdr:row>
      <xdr:rowOff>85725</xdr:rowOff>
    </xdr:from>
    <xdr:to>
      <xdr:col>10</xdr:col>
      <xdr:colOff>638175</xdr:colOff>
      <xdr:row>17</xdr:row>
      <xdr:rowOff>114300</xdr:rowOff>
    </xdr:to>
    <xdr:sp>
      <xdr:nvSpPr>
        <xdr:cNvPr id="10" name="TextBox 9">
          <a:hlinkClick r:id="rId7"/>
        </xdr:cNvPr>
        <xdr:cNvSpPr txBox="1">
          <a:spLocks noChangeArrowheads="1"/>
        </xdr:cNvSpPr>
      </xdr:nvSpPr>
      <xdr:spPr>
        <a:xfrm>
          <a:off x="2638425" y="2676525"/>
          <a:ext cx="5619750" cy="190500"/>
        </a:xfrm>
        <a:prstGeom prst="rect">
          <a:avLst/>
        </a:prstGeom>
        <a:blipFill>
          <a:blip r:embed="rId32"/>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D_12.    Propiedades logarítmicas y forma Logarítmica: La Forma </a:t>
          </a:r>
        </a:p>
      </xdr:txBody>
    </xdr:sp>
    <xdr:clientData/>
  </xdr:twoCellAnchor>
  <xdr:twoCellAnchor>
    <xdr:from>
      <xdr:col>3</xdr:col>
      <xdr:colOff>342900</xdr:colOff>
      <xdr:row>13</xdr:row>
      <xdr:rowOff>152400</xdr:rowOff>
    </xdr:from>
    <xdr:to>
      <xdr:col>10</xdr:col>
      <xdr:colOff>628650</xdr:colOff>
      <xdr:row>15</xdr:row>
      <xdr:rowOff>19050</xdr:rowOff>
    </xdr:to>
    <xdr:sp>
      <xdr:nvSpPr>
        <xdr:cNvPr id="11" name="TextBox 10">
          <a:hlinkClick r:id="rId8"/>
        </xdr:cNvPr>
        <xdr:cNvSpPr txBox="1">
          <a:spLocks noChangeArrowheads="1"/>
        </xdr:cNvSpPr>
      </xdr:nvSpPr>
      <xdr:spPr>
        <a:xfrm>
          <a:off x="2628900" y="2257425"/>
          <a:ext cx="5619750" cy="190500"/>
        </a:xfrm>
        <a:prstGeom prst="rect">
          <a:avLst/>
        </a:prstGeom>
        <a:blipFill>
          <a:blip r:embed="rId33"/>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D_10.    Propiedades Exponenciales: La potencia raíz.</a:t>
          </a:r>
        </a:p>
      </xdr:txBody>
    </xdr:sp>
    <xdr:clientData/>
  </xdr:twoCellAnchor>
  <xdr:twoCellAnchor>
    <xdr:from>
      <xdr:col>3</xdr:col>
      <xdr:colOff>342900</xdr:colOff>
      <xdr:row>15</xdr:row>
      <xdr:rowOff>38100</xdr:rowOff>
    </xdr:from>
    <xdr:to>
      <xdr:col>10</xdr:col>
      <xdr:colOff>628650</xdr:colOff>
      <xdr:row>16</xdr:row>
      <xdr:rowOff>66675</xdr:rowOff>
    </xdr:to>
    <xdr:sp>
      <xdr:nvSpPr>
        <xdr:cNvPr id="12" name="TextBox 11">
          <a:hlinkClick r:id="rId9"/>
        </xdr:cNvPr>
        <xdr:cNvSpPr txBox="1">
          <a:spLocks noChangeArrowheads="1"/>
        </xdr:cNvSpPr>
      </xdr:nvSpPr>
      <xdr:spPr>
        <a:xfrm>
          <a:off x="2628900" y="2466975"/>
          <a:ext cx="5619750" cy="190500"/>
        </a:xfrm>
        <a:prstGeom prst="rect">
          <a:avLst/>
        </a:prstGeom>
        <a:blipFill>
          <a:blip r:embed="rId34"/>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D_11.    Propiedades Exponenciales: Potencia Racional.</a:t>
          </a:r>
        </a:p>
      </xdr:txBody>
    </xdr:sp>
    <xdr:clientData/>
  </xdr:twoCellAnchor>
  <xdr:twoCellAnchor>
    <xdr:from>
      <xdr:col>3</xdr:col>
      <xdr:colOff>342900</xdr:colOff>
      <xdr:row>20</xdr:row>
      <xdr:rowOff>66675</xdr:rowOff>
    </xdr:from>
    <xdr:to>
      <xdr:col>10</xdr:col>
      <xdr:colOff>628650</xdr:colOff>
      <xdr:row>21</xdr:row>
      <xdr:rowOff>95250</xdr:rowOff>
    </xdr:to>
    <xdr:sp>
      <xdr:nvSpPr>
        <xdr:cNvPr id="13" name="TextBox 12">
          <a:hlinkClick r:id="rId10"/>
        </xdr:cNvPr>
        <xdr:cNvSpPr txBox="1">
          <a:spLocks noChangeArrowheads="1"/>
        </xdr:cNvSpPr>
      </xdr:nvSpPr>
      <xdr:spPr>
        <a:xfrm>
          <a:off x="2628900" y="3305175"/>
          <a:ext cx="5619750" cy="190500"/>
        </a:xfrm>
        <a:prstGeom prst="rect">
          <a:avLst/>
        </a:prstGeom>
        <a:blipFill>
          <a:blip r:embed="rId35"/>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D_18.    Propiedades logarítmicas. La Potencia.</a:t>
          </a:r>
        </a:p>
      </xdr:txBody>
    </xdr:sp>
    <xdr:clientData/>
  </xdr:twoCellAnchor>
  <xdr:twoCellAnchor>
    <xdr:from>
      <xdr:col>3</xdr:col>
      <xdr:colOff>342900</xdr:colOff>
      <xdr:row>17</xdr:row>
      <xdr:rowOff>133350</xdr:rowOff>
    </xdr:from>
    <xdr:to>
      <xdr:col>10</xdr:col>
      <xdr:colOff>628650</xdr:colOff>
      <xdr:row>19</xdr:row>
      <xdr:rowOff>0</xdr:rowOff>
    </xdr:to>
    <xdr:sp>
      <xdr:nvSpPr>
        <xdr:cNvPr id="14" name="TextBox 13">
          <a:hlinkClick r:id="rId11"/>
        </xdr:cNvPr>
        <xdr:cNvSpPr txBox="1">
          <a:spLocks noChangeArrowheads="1"/>
        </xdr:cNvSpPr>
      </xdr:nvSpPr>
      <xdr:spPr>
        <a:xfrm>
          <a:off x="2628900" y="2886075"/>
          <a:ext cx="5619750" cy="190500"/>
        </a:xfrm>
        <a:prstGeom prst="rect">
          <a:avLst/>
        </a:prstGeom>
        <a:blipFill>
          <a:blip r:embed="rId36"/>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D_14.    Propiedades Logarítmicas: Multiplicación.</a:t>
          </a:r>
        </a:p>
      </xdr:txBody>
    </xdr:sp>
    <xdr:clientData/>
  </xdr:twoCellAnchor>
  <xdr:twoCellAnchor>
    <xdr:from>
      <xdr:col>3</xdr:col>
      <xdr:colOff>342900</xdr:colOff>
      <xdr:row>19</xdr:row>
      <xdr:rowOff>19050</xdr:rowOff>
    </xdr:from>
    <xdr:to>
      <xdr:col>10</xdr:col>
      <xdr:colOff>628650</xdr:colOff>
      <xdr:row>20</xdr:row>
      <xdr:rowOff>47625</xdr:rowOff>
    </xdr:to>
    <xdr:sp>
      <xdr:nvSpPr>
        <xdr:cNvPr id="15" name="TextBox 14">
          <a:hlinkClick r:id="rId12"/>
        </xdr:cNvPr>
        <xdr:cNvSpPr txBox="1">
          <a:spLocks noChangeArrowheads="1"/>
        </xdr:cNvSpPr>
      </xdr:nvSpPr>
      <xdr:spPr>
        <a:xfrm>
          <a:off x="2628900" y="3095625"/>
          <a:ext cx="5619750" cy="190500"/>
        </a:xfrm>
        <a:prstGeom prst="rect">
          <a:avLst/>
        </a:prstGeom>
        <a:blipFill>
          <a:blip r:embed="rId37"/>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D_16.    Propiedad de los logaritmos: La División.</a:t>
          </a:r>
        </a:p>
      </xdr:txBody>
    </xdr:sp>
    <xdr:clientData/>
  </xdr:twoCellAnchor>
  <xdr:twoCellAnchor>
    <xdr:from>
      <xdr:col>3</xdr:col>
      <xdr:colOff>342900</xdr:colOff>
      <xdr:row>21</xdr:row>
      <xdr:rowOff>114300</xdr:rowOff>
    </xdr:from>
    <xdr:to>
      <xdr:col>10</xdr:col>
      <xdr:colOff>628650</xdr:colOff>
      <xdr:row>22</xdr:row>
      <xdr:rowOff>142875</xdr:rowOff>
    </xdr:to>
    <xdr:sp>
      <xdr:nvSpPr>
        <xdr:cNvPr id="16" name="TextBox 16">
          <a:hlinkClick r:id="rId13"/>
        </xdr:cNvPr>
        <xdr:cNvSpPr txBox="1">
          <a:spLocks noChangeArrowheads="1"/>
        </xdr:cNvSpPr>
      </xdr:nvSpPr>
      <xdr:spPr>
        <a:xfrm>
          <a:off x="2628900" y="3514725"/>
          <a:ext cx="5619750" cy="190500"/>
        </a:xfrm>
        <a:prstGeom prst="rect">
          <a:avLst/>
        </a:prstGeom>
        <a:blipFill>
          <a:blip r:embed="rId38"/>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D_21.    Algunas soluciones de ecuaciones logarítmicas.</a:t>
          </a:r>
        </a:p>
      </xdr:txBody>
    </xdr:sp>
    <xdr:clientData/>
  </xdr:twoCellAnchor>
  <xdr:twoCellAnchor>
    <xdr:from>
      <xdr:col>3</xdr:col>
      <xdr:colOff>342900</xdr:colOff>
      <xdr:row>22</xdr:row>
      <xdr:rowOff>152400</xdr:rowOff>
    </xdr:from>
    <xdr:to>
      <xdr:col>10</xdr:col>
      <xdr:colOff>628650</xdr:colOff>
      <xdr:row>24</xdr:row>
      <xdr:rowOff>19050</xdr:rowOff>
    </xdr:to>
    <xdr:sp>
      <xdr:nvSpPr>
        <xdr:cNvPr id="17" name="TextBox 17">
          <a:hlinkClick r:id="rId14"/>
        </xdr:cNvPr>
        <xdr:cNvSpPr txBox="1">
          <a:spLocks noChangeArrowheads="1"/>
        </xdr:cNvSpPr>
      </xdr:nvSpPr>
      <xdr:spPr>
        <a:xfrm>
          <a:off x="2628900" y="3714750"/>
          <a:ext cx="5619750" cy="190500"/>
        </a:xfrm>
        <a:prstGeom prst="rect">
          <a:avLst/>
        </a:prstGeom>
        <a:blipFill>
          <a:blip r:embed="rId39"/>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D_24.    Gráficas de ecuaciones exponenciales. </a:t>
          </a:r>
        </a:p>
      </xdr:txBody>
    </xdr:sp>
    <xdr:clientData/>
  </xdr:twoCellAnchor>
  <xdr:twoCellAnchor>
    <xdr:from>
      <xdr:col>3</xdr:col>
      <xdr:colOff>333375</xdr:colOff>
      <xdr:row>24</xdr:row>
      <xdr:rowOff>28575</xdr:rowOff>
    </xdr:from>
    <xdr:to>
      <xdr:col>10</xdr:col>
      <xdr:colOff>619125</xdr:colOff>
      <xdr:row>25</xdr:row>
      <xdr:rowOff>57150</xdr:rowOff>
    </xdr:to>
    <xdr:sp>
      <xdr:nvSpPr>
        <xdr:cNvPr id="18" name="TextBox 18">
          <a:hlinkClick r:id="rId15"/>
        </xdr:cNvPr>
        <xdr:cNvSpPr txBox="1">
          <a:spLocks noChangeArrowheads="1"/>
        </xdr:cNvSpPr>
      </xdr:nvSpPr>
      <xdr:spPr>
        <a:xfrm>
          <a:off x="2619375" y="3914775"/>
          <a:ext cx="5619750" cy="190500"/>
        </a:xfrm>
        <a:prstGeom prst="rect">
          <a:avLst/>
        </a:prstGeom>
        <a:blipFill>
          <a:blip r:embed="rId40"/>
          <a:srcRect/>
          <a:stretch>
            <a:fillRect/>
          </a:stretch>
        </a:blipFill>
        <a:ln w="9525" cmpd="sng">
          <a:solidFill>
            <a:srgbClr val="00000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D_27.    Gráficas de función logarítmica: Asíntotas </a:t>
          </a:r>
        </a:p>
      </xdr:txBody>
    </xdr:sp>
    <xdr:clientData/>
  </xdr:twoCellAnchor>
  <xdr:twoCellAnchor editAs="oneCell">
    <xdr:from>
      <xdr:col>0</xdr:col>
      <xdr:colOff>209550</xdr:colOff>
      <xdr:row>21</xdr:row>
      <xdr:rowOff>0</xdr:rowOff>
    </xdr:from>
    <xdr:to>
      <xdr:col>3</xdr:col>
      <xdr:colOff>190500</xdr:colOff>
      <xdr:row>25</xdr:row>
      <xdr:rowOff>9525</xdr:rowOff>
    </xdr:to>
    <xdr:pic>
      <xdr:nvPicPr>
        <xdr:cNvPr id="19" name="Picture 22">
          <a:hlinkClick r:id="rId18"/>
        </xdr:cNvPr>
        <xdr:cNvPicPr preferRelativeResize="1">
          <a:picLocks noChangeAspect="1"/>
        </xdr:cNvPicPr>
      </xdr:nvPicPr>
      <xdr:blipFill>
        <a:blip r:embed="rId16"/>
        <a:stretch>
          <a:fillRect/>
        </a:stretch>
      </xdr:blipFill>
      <xdr:spPr>
        <a:xfrm>
          <a:off x="209550" y="3400425"/>
          <a:ext cx="2266950" cy="657225"/>
        </a:xfrm>
        <a:prstGeom prst="rect">
          <a:avLst/>
        </a:prstGeom>
        <a:noFill/>
        <a:ln w="9525" cmpd="sng">
          <a:noFill/>
        </a:ln>
      </xdr:spPr>
    </xdr:pic>
    <xdr:clientData/>
  </xdr:twoCellAnchor>
  <xdr:twoCellAnchor>
    <xdr:from>
      <xdr:col>0</xdr:col>
      <xdr:colOff>257175</xdr:colOff>
      <xdr:row>53</xdr:row>
      <xdr:rowOff>123825</xdr:rowOff>
    </xdr:from>
    <xdr:to>
      <xdr:col>11</xdr:col>
      <xdr:colOff>457200</xdr:colOff>
      <xdr:row>138</xdr:row>
      <xdr:rowOff>28575</xdr:rowOff>
    </xdr:to>
    <xdr:sp>
      <xdr:nvSpPr>
        <xdr:cNvPr id="20" name="TextBox 23"/>
        <xdr:cNvSpPr txBox="1">
          <a:spLocks noChangeArrowheads="1"/>
        </xdr:cNvSpPr>
      </xdr:nvSpPr>
      <xdr:spPr>
        <a:xfrm>
          <a:off x="257175" y="8705850"/>
          <a:ext cx="8582025" cy="13668375"/>
        </a:xfrm>
        <a:prstGeom prst="rect">
          <a:avLst/>
        </a:prstGeom>
        <a:gradFill rotWithShape="1">
          <a:gsLst>
            <a:gs pos="0">
              <a:srgbClr val="FFFFCC"/>
            </a:gs>
            <a:gs pos="100000">
              <a:srgbClr val="FFFF00"/>
            </a:gs>
          </a:gsLst>
          <a:lin ang="2700000" scaled="1"/>
        </a:gradFill>
        <a:ln w="9525" cmpd="sng">
          <a:solidFill>
            <a:srgbClr val="000000"/>
          </a:solidFill>
          <a:headEnd type="none"/>
          <a:tailEnd type="none"/>
        </a:ln>
      </xdr:spPr>
      <xdr:txBody>
        <a:bodyPr vertOverflow="clip" wrap="square"/>
        <a:p>
          <a:pPr algn="just">
            <a:defRPr/>
          </a:pPr>
          <a:r>
            <a:rPr lang="en-US" cap="none" sz="1200" b="1" i="0" u="none" baseline="0">
              <a:solidFill>
                <a:srgbClr val="008000"/>
              </a:solidFill>
              <a:latin typeface="Arial"/>
              <a:ea typeface="Arial"/>
              <a:cs typeface="Arial"/>
            </a:rPr>
            <a:t>Los cursos programados se han diseñado de manera que el estudiante avance en el conocimiento de la materia de una manera gradual, practicando exhaustivamente. 
</a:t>
          </a:r>
          <a:r>
            <a:rPr lang="en-US" cap="none" sz="1200" b="1" i="1" u="sng" baseline="0">
              <a:solidFill>
                <a:srgbClr val="339966"/>
              </a:solidFill>
              <a:latin typeface="Arial"/>
              <a:ea typeface="Arial"/>
              <a:cs typeface="Arial"/>
            </a:rPr>
            <a:t>Herramientas Computacionales y Uso.</a:t>
          </a:r>
          <a:r>
            <a:rPr lang="en-US" cap="none" sz="1200" b="1" i="0" u="none" baseline="0">
              <a:solidFill>
                <a:srgbClr val="008000"/>
              </a:solidFill>
              <a:latin typeface="Arial"/>
              <a:ea typeface="Arial"/>
              <a:cs typeface="Arial"/>
            </a:rPr>
            <a:t>
Se utilizan tres herramientas de uso general en la Computadoras Personales (CP):
1. El editor de Diapositivas POWER POINT (PP).
Este instrumento especializado para preparar conferencias dinámicas se utiliza como base de una Clase Magistral en la que el estudiante debe verse como profesor o expositor.
En las diferentes diapósitivas se incorporan secciones de texto de espacios subrayados que indican al estudiante que deberá completar el párrafo mediante una palabra o frase que deberá elegirse del conjunto desordenado que se presenta al pié de la diapositiva. La solución se encuentra en la sección del archivo etiquetada con el número del capítulo y el número de la diapositiva del archivo WORD (WW).
Puede encontrar cuadros con instrucciones, por ejemplo: ESPACIO PARA LA FÓRMULA. Esto indicará al estudiante que debará desarrollar la fórmula usando la opción de </a:t>
          </a:r>
          <a:r>
            <a:rPr lang="en-US" cap="none" sz="1200" b="1" i="1" u="none" baseline="0">
              <a:solidFill>
                <a:srgbClr val="008000"/>
              </a:solidFill>
              <a:latin typeface="Arial"/>
              <a:ea typeface="Arial"/>
              <a:cs typeface="Arial"/>
            </a:rPr>
            <a:t>EDITOR DE ECUACIONES</a:t>
          </a:r>
          <a:r>
            <a:rPr lang="en-US" cap="none" sz="1200" b="1" i="0" u="none" baseline="0">
              <a:solidFill>
                <a:srgbClr val="008000"/>
              </a:solidFill>
              <a:latin typeface="Arial"/>
              <a:ea typeface="Arial"/>
              <a:cs typeface="Arial"/>
            </a:rPr>
            <a:t> del WORD y trasladarla al PP pegándola como </a:t>
          </a:r>
          <a:r>
            <a:rPr lang="en-US" cap="none" sz="1200" b="1" i="1" u="none" baseline="0">
              <a:solidFill>
                <a:srgbClr val="008000"/>
              </a:solidFill>
              <a:latin typeface="Arial"/>
              <a:ea typeface="Arial"/>
              <a:cs typeface="Arial"/>
            </a:rPr>
            <a:t>Edición / Pegado especial / Meta archivo Windows.</a:t>
          </a:r>
          <a:r>
            <a:rPr lang="en-US" cap="none" sz="1200" b="1" i="0" u="none" baseline="0">
              <a:solidFill>
                <a:srgbClr val="008000"/>
              </a:solidFill>
              <a:latin typeface="Arial"/>
              <a:ea typeface="Arial"/>
              <a:cs typeface="Arial"/>
            </a:rPr>
            <a:t> Después verificará su resultado descubriendo la fórmula en el WW o la aplicación de esta en el EXCEL XX.
Puede encontrar un recuadro que le indica que deberá transferir un cuadro o un gráfico. Esto implica para el estudiante que use el archivo EXCEL en la Hoja de Trabajo y llegue a la etiqueta señalada como D_XX (diapositiva_Número de la diapositiva) en donde encontrará instrucciones para efectuar cálculos, funciones o gráficos para remplazar el cuadro de referencia.
2. El Libro Electrónico EXCEL.
Este instrumento especializado en administrar y operar datos es la herramienta administradora de informática por excelencia. Se utiliza ampliamente en el cálculo, ordenamiento y graficación. Con el deberá cumplir las instrucciones que se le solicites en el PP, generalmente Cuadros, Gráficos o Figuras.
El libro consta de varias hojas, tres de ellas las contienen todos los capítulos o secciones, a saber:
</a:t>
          </a:r>
          <a:r>
            <a:rPr lang="en-US" cap="none" sz="1200" b="1" i="1" u="sng" baseline="0">
              <a:solidFill>
                <a:srgbClr val="008000"/>
              </a:solidFill>
              <a:latin typeface="Arial"/>
              <a:ea typeface="Arial"/>
              <a:cs typeface="Arial"/>
            </a:rPr>
            <a:t>Menú</a:t>
          </a:r>
          <a:r>
            <a:rPr lang="en-US" cap="none" sz="1200" b="1" i="0" u="none" baseline="0">
              <a:solidFill>
                <a:srgbClr val="008000"/>
              </a:solidFill>
              <a:latin typeface="Arial"/>
              <a:ea typeface="Arial"/>
              <a:cs typeface="Arial"/>
            </a:rPr>
            <a:t> que se usa para trasferir la operación a puntos especiíficos del Libro:
</a:t>
          </a:r>
          <a:r>
            <a:rPr lang="en-US" cap="none" sz="1200" b="1" i="1" u="sng" baseline="0">
              <a:solidFill>
                <a:srgbClr val="008000"/>
              </a:solidFill>
              <a:latin typeface="Arial"/>
              <a:ea typeface="Arial"/>
              <a:cs typeface="Arial"/>
            </a:rPr>
            <a:t>Trabajo</a:t>
          </a:r>
          <a:r>
            <a:rPr lang="en-US" cap="none" sz="1200" b="1" i="0" u="none" baseline="0">
              <a:solidFill>
                <a:srgbClr val="008000"/>
              </a:solidFill>
              <a:latin typeface="Arial"/>
              <a:ea typeface="Arial"/>
              <a:cs typeface="Arial"/>
            </a:rPr>
            <a:t> hoja en la que el estudiante desarrollará sus problemas. Está profusamente ilustrada con las operaciones algrebráicas que tenga que aplicar;
</a:t>
          </a:r>
          <a:r>
            <a:rPr lang="en-US" cap="none" sz="1200" b="1" i="1" u="sng" baseline="0">
              <a:solidFill>
                <a:srgbClr val="008000"/>
              </a:solidFill>
              <a:latin typeface="Arial"/>
              <a:ea typeface="Arial"/>
              <a:cs typeface="Arial"/>
            </a:rPr>
            <a:t>Respaldo</a:t>
          </a:r>
          <a:r>
            <a:rPr lang="en-US" cap="none" sz="1200" b="1" i="0" u="none" baseline="0">
              <a:solidFill>
                <a:srgbClr val="008000"/>
              </a:solidFill>
              <a:latin typeface="Arial"/>
              <a:ea typeface="Arial"/>
              <a:cs typeface="Arial"/>
            </a:rPr>
            <a:t> esta HE guarda los resultados que ha obtenido el tutor del curso. Estos resultados abiertos permitirán al estudiante tener la referencia que requiere, pues, aun cuando la HE está protegida, permite  tener acceso a las instrucciones que resuelven el problema.
El estudiante no debe caér en la tentación de copiar fórmulas o gráficos, el objetivo es que adquiera, mediante el uso continuado, práctica y asimilación de conocimientos relacionados con la aplicación de una instrucción, función o gráfico en el EXCEL.  
Puede encontra hojas adicionales como:
</a:t>
          </a:r>
          <a:r>
            <a:rPr lang="en-US" cap="none" sz="1200" b="1" i="1" u="sng" baseline="0">
              <a:solidFill>
                <a:srgbClr val="008000"/>
              </a:solidFill>
              <a:latin typeface="Arial"/>
              <a:ea typeface="Arial"/>
              <a:cs typeface="Arial"/>
            </a:rPr>
            <a:t>Graficador</a:t>
          </a:r>
          <a:r>
            <a:rPr lang="en-US" cap="none" sz="1200" b="1" i="0" u="none" baseline="0">
              <a:solidFill>
                <a:srgbClr val="008000"/>
              </a:solidFill>
              <a:latin typeface="Arial"/>
              <a:ea typeface="Arial"/>
              <a:cs typeface="Arial"/>
            </a:rPr>
            <a:t>. Hoja que presenta una escala de 25 x 25 pixeles para elaborar gráficos manualmente.
</a:t>
          </a:r>
          <a:r>
            <a:rPr lang="en-US" cap="none" sz="1200" b="1" i="1" u="sng" baseline="0">
              <a:solidFill>
                <a:srgbClr val="008000"/>
              </a:solidFill>
              <a:latin typeface="Arial"/>
              <a:ea typeface="Arial"/>
              <a:cs typeface="Arial"/>
            </a:rPr>
            <a:t>Generador</a:t>
          </a:r>
          <a:r>
            <a:rPr lang="en-US" cap="none" sz="1200" b="1" i="0" u="none" baseline="0">
              <a:solidFill>
                <a:srgbClr val="008000"/>
              </a:solidFill>
              <a:latin typeface="Arial"/>
              <a:ea typeface="Arial"/>
              <a:cs typeface="Arial"/>
            </a:rPr>
            <a:t>. Hoja que se utiliza para generar datos de manera aleatoria. Las secciones de datos que se iluminen en dorado en las hojas de Trabajo y Respaldo deberán usar datos generados y copiados mediante: </a:t>
          </a:r>
          <a:r>
            <a:rPr lang="en-US" cap="none" sz="1200" b="1" i="1" u="none" baseline="0">
              <a:solidFill>
                <a:srgbClr val="008000"/>
              </a:solidFill>
              <a:latin typeface="Arial"/>
              <a:ea typeface="Arial"/>
              <a:cs typeface="Arial"/>
            </a:rPr>
            <a:t>Editor / Pegado especial / Valores.</a:t>
          </a:r>
          <a:r>
            <a:rPr lang="en-US" cap="none" sz="1200" b="1" i="0" u="none" baseline="0">
              <a:solidFill>
                <a:srgbClr val="008000"/>
              </a:solidFill>
              <a:latin typeface="Arial"/>
              <a:ea typeface="Arial"/>
              <a:cs typeface="Arial"/>
            </a:rPr>
            <a:t>
3. </a:t>
          </a:r>
          <a:r>
            <a:rPr lang="en-US" cap="none" sz="1200" b="1" i="0" u="sng" baseline="0">
              <a:solidFill>
                <a:srgbClr val="008000"/>
              </a:solidFill>
              <a:latin typeface="Arial"/>
              <a:ea typeface="Arial"/>
              <a:cs typeface="Arial"/>
            </a:rPr>
            <a:t>El editor de texto WORD</a:t>
          </a:r>
          <a:r>
            <a:rPr lang="en-US" cap="none" sz="1200" b="1" i="0" u="none" baseline="0">
              <a:solidFill>
                <a:srgbClr val="008000"/>
              </a:solidFill>
              <a:latin typeface="Arial"/>
              <a:ea typeface="Arial"/>
              <a:cs typeface="Arial"/>
            </a:rPr>
            <a:t>: 
En este administrador de textos se prepara la Guía del Sistema. El tema se va desarrollando paulatinamente en pequeñas secciones que, al menos, plasman lo necesario para elaborar una Clase Magistral. De ser necesario, se abunda en el tema usando letra de color azul.
En este documento encontrará las respuestas a los textos en espacios encuadrados y ocultos usando letra blanca que podrá observar cambiando el color de la misma.
Las fórmulas y cuadros de ocultan usando un color de fondo negro, se despejan cambiándolo al estándar.
Los gráficos deberá trasladarlos desde el archivo EXCEL para que sus apuntes queden con sus datos y gráficos. Esto es, un curso personalizado. 
</a:t>
          </a:r>
          <a:r>
            <a:rPr lang="en-US" cap="none" sz="1200" b="1" i="0" u="sng" baseline="0">
              <a:solidFill>
                <a:srgbClr val="0000FF"/>
              </a:solidFill>
              <a:latin typeface="Arial"/>
              <a:ea typeface="Arial"/>
              <a:cs typeface="Arial"/>
            </a:rPr>
            <a:t>(C) Manuel Pontigo Alvarado: Enero 2007.</a:t>
          </a:r>
          <a:r>
            <a:rPr lang="en-US" cap="none" sz="1200" b="1" i="0" u="none" baseline="0">
              <a:solidFill>
                <a:srgbClr val="008000"/>
              </a:solidFill>
              <a:latin typeface="Arial"/>
              <a:ea typeface="Arial"/>
              <a:cs typeface="Arial"/>
            </a:rPr>
            <a:t> </a:t>
          </a:r>
        </a:p>
      </xdr:txBody>
    </xdr:sp>
    <xdr:clientData/>
  </xdr:twoCellAnchor>
  <xdr:twoCellAnchor editAs="oneCell">
    <xdr:from>
      <xdr:col>0</xdr:col>
      <xdr:colOff>228600</xdr:colOff>
      <xdr:row>6</xdr:row>
      <xdr:rowOff>19050</xdr:rowOff>
    </xdr:from>
    <xdr:to>
      <xdr:col>3</xdr:col>
      <xdr:colOff>209550</xdr:colOff>
      <xdr:row>11</xdr:row>
      <xdr:rowOff>142875</xdr:rowOff>
    </xdr:to>
    <xdr:pic>
      <xdr:nvPicPr>
        <xdr:cNvPr id="21" name="Picture 25">
          <a:hlinkClick r:id="rId21"/>
        </xdr:cNvPr>
        <xdr:cNvPicPr preferRelativeResize="1">
          <a:picLocks noChangeAspect="1"/>
        </xdr:cNvPicPr>
      </xdr:nvPicPr>
      <xdr:blipFill>
        <a:blip r:embed="rId19"/>
        <a:stretch>
          <a:fillRect/>
        </a:stretch>
      </xdr:blipFill>
      <xdr:spPr>
        <a:xfrm>
          <a:off x="228600" y="990600"/>
          <a:ext cx="2266950" cy="933450"/>
        </a:xfrm>
        <a:prstGeom prst="rect">
          <a:avLst/>
        </a:prstGeom>
        <a:noFill/>
        <a:ln w="9525" cmpd="sng">
          <a:noFill/>
        </a:ln>
      </xdr:spPr>
    </xdr:pic>
    <xdr:clientData/>
  </xdr:twoCellAnchor>
  <xdr:twoCellAnchor editAs="oneCell">
    <xdr:from>
      <xdr:col>0</xdr:col>
      <xdr:colOff>228600</xdr:colOff>
      <xdr:row>13</xdr:row>
      <xdr:rowOff>142875</xdr:rowOff>
    </xdr:from>
    <xdr:to>
      <xdr:col>3</xdr:col>
      <xdr:colOff>209550</xdr:colOff>
      <xdr:row>19</xdr:row>
      <xdr:rowOff>104775</xdr:rowOff>
    </xdr:to>
    <xdr:pic>
      <xdr:nvPicPr>
        <xdr:cNvPr id="22" name="Picture 26">
          <a:hlinkClick r:id="rId24"/>
        </xdr:cNvPr>
        <xdr:cNvPicPr preferRelativeResize="1">
          <a:picLocks noChangeAspect="1"/>
        </xdr:cNvPicPr>
      </xdr:nvPicPr>
      <xdr:blipFill>
        <a:blip r:embed="rId22"/>
        <a:stretch>
          <a:fillRect/>
        </a:stretch>
      </xdr:blipFill>
      <xdr:spPr>
        <a:xfrm>
          <a:off x="228600" y="2247900"/>
          <a:ext cx="2266950" cy="933450"/>
        </a:xfrm>
        <a:prstGeom prst="rect">
          <a:avLst/>
        </a:prstGeom>
        <a:noFill/>
        <a:ln w="9525" cmpd="sng">
          <a:noFill/>
        </a:ln>
      </xdr:spPr>
    </xdr:pic>
    <xdr:clientData/>
  </xdr:twoCellAnchor>
  <xdr:twoCellAnchor>
    <xdr:from>
      <xdr:col>0</xdr:col>
      <xdr:colOff>304800</xdr:colOff>
      <xdr:row>27</xdr:row>
      <xdr:rowOff>9525</xdr:rowOff>
    </xdr:from>
    <xdr:to>
      <xdr:col>10</xdr:col>
      <xdr:colOff>9525</xdr:colOff>
      <xdr:row>50</xdr:row>
      <xdr:rowOff>76200</xdr:rowOff>
    </xdr:to>
    <xdr:sp>
      <xdr:nvSpPr>
        <xdr:cNvPr id="23" name="TextBox 27"/>
        <xdr:cNvSpPr txBox="1">
          <a:spLocks noChangeArrowheads="1"/>
        </xdr:cNvSpPr>
      </xdr:nvSpPr>
      <xdr:spPr>
        <a:xfrm>
          <a:off x="304800" y="4381500"/>
          <a:ext cx="7324725" cy="3790950"/>
        </a:xfrm>
        <a:prstGeom prst="rect">
          <a:avLst/>
        </a:prstGeom>
        <a:solidFill>
          <a:srgbClr val="CCFFCC"/>
        </a:solidFill>
        <a:ln w="9525" cmpd="sng">
          <a:solidFill>
            <a:srgbClr val="FF00FF"/>
          </a:solidFill>
          <a:headEnd type="none"/>
          <a:tailEnd type="none"/>
        </a:ln>
      </xdr:spPr>
      <xdr:txBody>
        <a:bodyPr vertOverflow="clip" wrap="square"/>
        <a:p>
          <a:pPr algn="just">
            <a:defRPr/>
          </a:pPr>
          <a:r>
            <a:rPr lang="en-US" cap="none" sz="1000" b="1" i="0" u="none" baseline="0">
              <a:solidFill>
                <a:srgbClr val="000080"/>
              </a:solidFill>
              <a:latin typeface="Arial"/>
              <a:ea typeface="Arial"/>
              <a:cs typeface="Arial"/>
            </a:rPr>
            <a:t>
Ficha de catalogación.
515,8
P816c  Pontigo Alvarado, Manuel
             Curso programado de cáclulo básico
             1a. ed. Cartago  : M. Pontigo A.,  2007
100 p.
ISBN  978-9968-9634-2-8
  1. FUNCIONES;  2 EXCEL; COORDENADAS; 4 MATRICES; 5 EXPONENTES; 6 LOGARÍTMOS.
Reservados todos los derechos. El contenido de esta obra está protegido por la ley, que establece penas de prisión y/o multas, además de las correspondientes indemnizaciones por daños y perjuicios, para quienes reprodujeren, plagiaren, distribuyeren o comunicaren públicamente, en todo o en parte, una obra literaria, artística o científica, o su transformación, interpretación o ejecución artística fijada en cualquier tipo  de soporte o comunicado a través de cualquier medio, sin la preceptiva autorización.
© I. Manuel Pontigo Alvarado.
Cartago Costa Rica. Teléfono 552-3618.
e-mail: mpontigo@itcr.ac.cr
ISBN: 9968-9634-2-8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0.776</cdr:x>
      <cdr:y>0.297</cdr:y>
    </cdr:from>
    <cdr:to>
      <cdr:x>0.9605</cdr:x>
      <cdr:y>0.37275</cdr:y>
    </cdr:to>
    <cdr:pic>
      <cdr:nvPicPr>
        <cdr:cNvPr id="1" name="Picture 1"/>
        <cdr:cNvPicPr preferRelativeResize="1">
          <a:picLocks noChangeAspect="1"/>
        </cdr:cNvPicPr>
      </cdr:nvPicPr>
      <cdr:blipFill>
        <a:blip r:embed="rId1"/>
        <a:stretch>
          <a:fillRect/>
        </a:stretch>
      </cdr:blipFill>
      <cdr:spPr>
        <a:xfrm>
          <a:off x="3162300" y="933450"/>
          <a:ext cx="752475" cy="238125"/>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0.7965</cdr:x>
      <cdr:y>0.468</cdr:y>
    </cdr:from>
    <cdr:to>
      <cdr:x>0.97875</cdr:x>
      <cdr:y>0.54375</cdr:y>
    </cdr:to>
    <cdr:pic>
      <cdr:nvPicPr>
        <cdr:cNvPr id="2" name="Picture 2"/>
        <cdr:cNvPicPr preferRelativeResize="1">
          <a:picLocks noChangeAspect="1"/>
        </cdr:cNvPicPr>
      </cdr:nvPicPr>
      <cdr:blipFill>
        <a:blip r:embed="rId2"/>
        <a:stretch>
          <a:fillRect/>
        </a:stretch>
      </cdr:blipFill>
      <cdr:spPr>
        <a:xfrm>
          <a:off x="3238500" y="1466850"/>
          <a:ext cx="742950" cy="238125"/>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0.6125</cdr:x>
      <cdr:y>0.682</cdr:y>
    </cdr:from>
    <cdr:to>
      <cdr:x>0.935</cdr:x>
      <cdr:y>0.75775</cdr:y>
    </cdr:to>
    <cdr:pic>
      <cdr:nvPicPr>
        <cdr:cNvPr id="3" name="Picture 3"/>
        <cdr:cNvPicPr preferRelativeResize="1">
          <a:picLocks noChangeAspect="1"/>
        </cdr:cNvPicPr>
      </cdr:nvPicPr>
      <cdr:blipFill>
        <a:blip r:embed="rId3"/>
        <a:stretch>
          <a:fillRect/>
        </a:stretch>
      </cdr:blipFill>
      <cdr:spPr>
        <a:xfrm>
          <a:off x="2495550" y="2143125"/>
          <a:ext cx="1314450" cy="238125"/>
        </a:xfrm>
        <a:prstGeom prst="rect">
          <a:avLst/>
        </a:prstGeom>
        <a:solidFill>
          <a:srgbClr val="EAEAEA"/>
        </a:solidFill>
        <a:ln w="9525" cmpd="sng">
          <a:solidFill>
            <a:srgbClr val="000000"/>
          </a:solidFill>
          <a:headEnd type="none"/>
          <a:tailEnd type="none"/>
        </a:ln>
      </cdr:spPr>
    </cdr:pic>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0.58725</cdr:x>
      <cdr:y>0.5145</cdr:y>
    </cdr:from>
    <cdr:to>
      <cdr:x>0.913</cdr:x>
      <cdr:y>0.6005</cdr:y>
    </cdr:to>
    <cdr:pic>
      <cdr:nvPicPr>
        <cdr:cNvPr id="1" name="Picture 1"/>
        <cdr:cNvPicPr preferRelativeResize="1">
          <a:picLocks noChangeAspect="1"/>
        </cdr:cNvPicPr>
      </cdr:nvPicPr>
      <cdr:blipFill>
        <a:blip r:embed="rId1"/>
        <a:stretch>
          <a:fillRect/>
        </a:stretch>
      </cdr:blipFill>
      <cdr:spPr>
        <a:xfrm>
          <a:off x="2190750" y="1419225"/>
          <a:ext cx="1219200" cy="238125"/>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0.5455</cdr:x>
      <cdr:y>0.34075</cdr:y>
    </cdr:from>
    <cdr:to>
      <cdr:x>0.86875</cdr:x>
      <cdr:y>0.42675</cdr:y>
    </cdr:to>
    <cdr:pic>
      <cdr:nvPicPr>
        <cdr:cNvPr id="2" name="Picture 2"/>
        <cdr:cNvPicPr preferRelativeResize="1">
          <a:picLocks noChangeAspect="1"/>
        </cdr:cNvPicPr>
      </cdr:nvPicPr>
      <cdr:blipFill>
        <a:blip r:embed="rId2"/>
        <a:stretch>
          <a:fillRect/>
        </a:stretch>
      </cdr:blipFill>
      <cdr:spPr>
        <a:xfrm>
          <a:off x="2038350" y="942975"/>
          <a:ext cx="1209675" cy="238125"/>
        </a:xfrm>
        <a:prstGeom prst="rect">
          <a:avLst/>
        </a:prstGeom>
        <a:solidFill>
          <a:srgbClr val="EAEAEA"/>
        </a:solidFill>
        <a:ln w="9525" cmpd="sng">
          <a:solidFill>
            <a:srgbClr val="000000"/>
          </a:solidFill>
          <a:headEnd type="none"/>
          <a:tailEnd type="none"/>
        </a:ln>
      </cdr:spPr>
    </cdr:pic>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0.19125</cdr:x>
      <cdr:y>0.2005</cdr:y>
    </cdr:from>
    <cdr:to>
      <cdr:x>0.19125</cdr:x>
      <cdr:y>0.8605</cdr:y>
    </cdr:to>
    <cdr:sp>
      <cdr:nvSpPr>
        <cdr:cNvPr id="1" name="Line 4"/>
        <cdr:cNvSpPr>
          <a:spLocks/>
        </cdr:cNvSpPr>
      </cdr:nvSpPr>
      <cdr:spPr>
        <a:xfrm flipV="1">
          <a:off x="790575" y="571500"/>
          <a:ext cx="0" cy="1905000"/>
        </a:xfrm>
        <a:prstGeom prst="line">
          <a:avLst/>
        </a:prstGeom>
        <a:noFill/>
        <a:ln w="952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0.19125</cdr:x>
      <cdr:y>0.201</cdr:y>
    </cdr:from>
    <cdr:to>
      <cdr:x>0.35</cdr:x>
      <cdr:y>0.41475</cdr:y>
    </cdr:to>
    <cdr:sp>
      <cdr:nvSpPr>
        <cdr:cNvPr id="2" name="Line 5"/>
        <cdr:cNvSpPr>
          <a:spLocks/>
        </cdr:cNvSpPr>
      </cdr:nvSpPr>
      <cdr:spPr>
        <a:xfrm flipH="1">
          <a:off x="790575" y="571500"/>
          <a:ext cx="666750" cy="6191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0.48025</cdr:x>
      <cdr:y>0.658</cdr:y>
    </cdr:from>
    <cdr:to>
      <cdr:x>0.77025</cdr:x>
      <cdr:y>0.80325</cdr:y>
    </cdr:to>
    <cdr:pic>
      <cdr:nvPicPr>
        <cdr:cNvPr id="3" name="Picture 6"/>
        <cdr:cNvPicPr preferRelativeResize="1">
          <a:picLocks noChangeAspect="1"/>
        </cdr:cNvPicPr>
      </cdr:nvPicPr>
      <cdr:blipFill>
        <a:blip r:embed="rId1"/>
        <a:stretch>
          <a:fillRect/>
        </a:stretch>
      </cdr:blipFill>
      <cdr:spPr>
        <a:xfrm>
          <a:off x="2000250" y="1895475"/>
          <a:ext cx="1209675" cy="419100"/>
        </a:xfrm>
        <a:prstGeom prst="rect">
          <a:avLst/>
        </a:prstGeom>
        <a:solidFill>
          <a:srgbClr val="EAEAEA"/>
        </a:solidFill>
        <a:ln w="9525" cmpd="sng">
          <a:solidFill>
            <a:srgbClr val="000000"/>
          </a:solidFill>
          <a:headEnd type="none"/>
          <a:tailEnd type="none"/>
        </a:ln>
      </cdr:spPr>
    </cdr:pic>
  </cdr:relSizeAnchor>
  <cdr:relSizeAnchor xmlns:cdr="http://schemas.openxmlformats.org/drawingml/2006/chartDrawing">
    <cdr:from>
      <cdr:x>0.38175</cdr:x>
      <cdr:y>0.34175</cdr:y>
    </cdr:from>
    <cdr:to>
      <cdr:x>0.3845</cdr:x>
      <cdr:y>0.881</cdr:y>
    </cdr:to>
    <cdr:sp>
      <cdr:nvSpPr>
        <cdr:cNvPr id="4" name="Line 7"/>
        <cdr:cNvSpPr>
          <a:spLocks/>
        </cdr:cNvSpPr>
      </cdr:nvSpPr>
      <cdr:spPr>
        <a:xfrm flipH="1" flipV="1">
          <a:off x="1590675" y="981075"/>
          <a:ext cx="9525" cy="1552575"/>
        </a:xfrm>
        <a:prstGeom prst="line">
          <a:avLst/>
        </a:prstGeom>
        <a:noFill/>
        <a:ln w="952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0.3845</cdr:x>
      <cdr:y>0.74375</cdr:y>
    </cdr:from>
    <cdr:to>
      <cdr:x>0.48025</cdr:x>
      <cdr:y>0.84325</cdr:y>
    </cdr:to>
    <cdr:sp>
      <cdr:nvSpPr>
        <cdr:cNvPr id="5" name="Line 8"/>
        <cdr:cNvSpPr>
          <a:spLocks/>
        </cdr:cNvSpPr>
      </cdr:nvSpPr>
      <cdr:spPr>
        <a:xfrm flipH="1">
          <a:off x="1600200" y="214312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cdr:x>
      <cdr:y>0.12925</cdr:y>
    </cdr:from>
    <cdr:to>
      <cdr:x>0.6125</cdr:x>
      <cdr:y>0.2745</cdr:y>
    </cdr:to>
    <cdr:pic>
      <cdr:nvPicPr>
        <cdr:cNvPr id="6" name="Picture 9"/>
        <cdr:cNvPicPr preferRelativeResize="1">
          <a:picLocks noChangeAspect="1"/>
        </cdr:cNvPicPr>
      </cdr:nvPicPr>
      <cdr:blipFill>
        <a:blip r:embed="rId2"/>
        <a:stretch>
          <a:fillRect/>
        </a:stretch>
      </cdr:blipFill>
      <cdr:spPr>
        <a:xfrm>
          <a:off x="1457325" y="371475"/>
          <a:ext cx="1095375" cy="419100"/>
        </a:xfrm>
        <a:prstGeom prst="rect">
          <a:avLst/>
        </a:prstGeom>
        <a:solidFill>
          <a:srgbClr val="EAEAEA"/>
        </a:solidFill>
        <a:ln w="9525" cmpd="sng">
          <a:solidFill>
            <a:srgbClr val="FF0000"/>
          </a:solidFill>
          <a:headEnd type="none"/>
          <a:tailEnd type="none"/>
        </a:ln>
      </cdr:spPr>
    </cdr:pic>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0.5395</cdr:x>
      <cdr:y>0.305</cdr:y>
    </cdr:from>
    <cdr:to>
      <cdr:x>0.8745</cdr:x>
      <cdr:y>0.4465</cdr:y>
    </cdr:to>
    <cdr:pic>
      <cdr:nvPicPr>
        <cdr:cNvPr id="1" name="Picture 1"/>
        <cdr:cNvPicPr preferRelativeResize="1">
          <a:picLocks noChangeAspect="1"/>
        </cdr:cNvPicPr>
      </cdr:nvPicPr>
      <cdr:blipFill>
        <a:blip r:embed="rId1"/>
        <a:stretch>
          <a:fillRect/>
        </a:stretch>
      </cdr:blipFill>
      <cdr:spPr>
        <a:xfrm>
          <a:off x="2171700" y="895350"/>
          <a:ext cx="1352550" cy="419100"/>
        </a:xfrm>
        <a:prstGeom prst="rect">
          <a:avLst/>
        </a:prstGeom>
        <a:solidFill>
          <a:srgbClr val="EAEAEA"/>
        </a:solidFill>
        <a:ln w="9525" cmpd="sng">
          <a:solidFill>
            <a:srgbClr val="003366"/>
          </a:solidFill>
          <a:headEnd type="none"/>
          <a:tailEnd type="none"/>
        </a:ln>
      </cdr:spPr>
    </cdr:pic>
  </cdr:relSizeAnchor>
  <cdr:relSizeAnchor xmlns:cdr="http://schemas.openxmlformats.org/drawingml/2006/chartDrawing">
    <cdr:from>
      <cdr:x>0.35925</cdr:x>
      <cdr:y>0.35425</cdr:y>
    </cdr:from>
    <cdr:to>
      <cdr:x>0.5395</cdr:x>
      <cdr:y>0.40775</cdr:y>
    </cdr:to>
    <cdr:sp>
      <cdr:nvSpPr>
        <cdr:cNvPr id="2" name="Line 2"/>
        <cdr:cNvSpPr>
          <a:spLocks/>
        </cdr:cNvSpPr>
      </cdr:nvSpPr>
      <cdr:spPr>
        <a:xfrm flipH="1" flipV="1">
          <a:off x="1447800" y="1047750"/>
          <a:ext cx="723900" cy="161925"/>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0.347</cdr:x>
      <cdr:y>0.2315</cdr:y>
    </cdr:from>
    <cdr:to>
      <cdr:x>0.347</cdr:x>
      <cdr:y>0.72175</cdr:y>
    </cdr:to>
    <cdr:sp>
      <cdr:nvSpPr>
        <cdr:cNvPr id="3" name="Line 3"/>
        <cdr:cNvSpPr>
          <a:spLocks/>
        </cdr:cNvSpPr>
      </cdr:nvSpPr>
      <cdr:spPr>
        <a:xfrm>
          <a:off x="1400175" y="676275"/>
          <a:ext cx="0" cy="1447800"/>
        </a:xfrm>
        <a:prstGeom prst="line">
          <a:avLst/>
        </a:prstGeom>
        <a:noFill/>
        <a:ln w="952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0.4055</cdr:x>
      <cdr:y>0.6685</cdr:y>
    </cdr:from>
    <cdr:to>
      <cdr:x>0.7405</cdr:x>
      <cdr:y>0.81</cdr:y>
    </cdr:to>
    <cdr:pic>
      <cdr:nvPicPr>
        <cdr:cNvPr id="4" name="Picture 4"/>
        <cdr:cNvPicPr preferRelativeResize="1">
          <a:picLocks noChangeAspect="1"/>
        </cdr:cNvPicPr>
      </cdr:nvPicPr>
      <cdr:blipFill>
        <a:blip r:embed="rId2"/>
        <a:stretch>
          <a:fillRect/>
        </a:stretch>
      </cdr:blipFill>
      <cdr:spPr>
        <a:xfrm>
          <a:off x="1628775" y="1971675"/>
          <a:ext cx="1352550" cy="419100"/>
        </a:xfrm>
        <a:prstGeom prst="rect">
          <a:avLst/>
        </a:prstGeom>
        <a:solidFill>
          <a:srgbClr val="EAEAEA"/>
        </a:solidFill>
        <a:ln w="9525" cmpd="sng">
          <a:solidFill>
            <a:srgbClr val="003366"/>
          </a:solidFill>
          <a:headEnd type="none"/>
          <a:tailEnd type="none"/>
        </a:ln>
      </cdr:spPr>
    </cdr:pic>
  </cdr:relSizeAnchor>
  <cdr:relSizeAnchor xmlns:cdr="http://schemas.openxmlformats.org/drawingml/2006/chartDrawing">
    <cdr:from>
      <cdr:x>0.30575</cdr:x>
      <cdr:y>0.2815</cdr:y>
    </cdr:from>
    <cdr:to>
      <cdr:x>0.30575</cdr:x>
      <cdr:y>0.8575</cdr:y>
    </cdr:to>
    <cdr:sp>
      <cdr:nvSpPr>
        <cdr:cNvPr id="5" name="Line 5"/>
        <cdr:cNvSpPr>
          <a:spLocks/>
        </cdr:cNvSpPr>
      </cdr:nvSpPr>
      <cdr:spPr>
        <a:xfrm flipV="1">
          <a:off x="1228725" y="828675"/>
          <a:ext cx="0" cy="1704975"/>
        </a:xfrm>
        <a:prstGeom prst="line">
          <a:avLst/>
        </a:prstGeom>
        <a:noFill/>
        <a:ln w="952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0.72175</cdr:y>
    </cdr:from>
    <cdr:to>
      <cdr:x>0.4055</cdr:x>
      <cdr:y>0.811</cdr:y>
    </cdr:to>
    <cdr:sp>
      <cdr:nvSpPr>
        <cdr:cNvPr id="6" name="Line 7"/>
        <cdr:cNvSpPr>
          <a:spLocks/>
        </cdr:cNvSpPr>
      </cdr:nvSpPr>
      <cdr:spPr>
        <a:xfrm flipH="1">
          <a:off x="1228725" y="2133600"/>
          <a:ext cx="400050" cy="266700"/>
        </a:xfrm>
        <a:prstGeom prst="line">
          <a:avLst/>
        </a:prstGeom>
        <a:noFill/>
        <a:ln w="9525" cmpd="sng">
          <a:solidFill>
            <a:srgbClr val="FF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32</xdr:row>
      <xdr:rowOff>38100</xdr:rowOff>
    </xdr:from>
    <xdr:to>
      <xdr:col>2</xdr:col>
      <xdr:colOff>352425</xdr:colOff>
      <xdr:row>36</xdr:row>
      <xdr:rowOff>38100</xdr:rowOff>
    </xdr:to>
    <xdr:pic>
      <xdr:nvPicPr>
        <xdr:cNvPr id="1" name="Picture 2"/>
        <xdr:cNvPicPr preferRelativeResize="1">
          <a:picLocks noChangeAspect="1"/>
        </xdr:cNvPicPr>
      </xdr:nvPicPr>
      <xdr:blipFill>
        <a:blip r:embed="rId1"/>
        <a:stretch>
          <a:fillRect/>
        </a:stretch>
      </xdr:blipFill>
      <xdr:spPr>
        <a:xfrm>
          <a:off x="1228725" y="5286375"/>
          <a:ext cx="942975" cy="647700"/>
        </a:xfrm>
        <a:prstGeom prst="rect">
          <a:avLst/>
        </a:prstGeom>
        <a:solidFill>
          <a:srgbClr val="CCFFFF"/>
        </a:solidFill>
        <a:ln w="9525" cmpd="sng">
          <a:solidFill>
            <a:srgbClr val="FF00FF"/>
          </a:solidFill>
          <a:headEnd type="none"/>
          <a:tailEnd type="none"/>
        </a:ln>
      </xdr:spPr>
    </xdr:pic>
    <xdr:clientData/>
  </xdr:twoCellAnchor>
  <xdr:twoCellAnchor editAs="oneCell">
    <xdr:from>
      <xdr:col>4</xdr:col>
      <xdr:colOff>447675</xdr:colOff>
      <xdr:row>9</xdr:row>
      <xdr:rowOff>9525</xdr:rowOff>
    </xdr:from>
    <xdr:to>
      <xdr:col>7</xdr:col>
      <xdr:colOff>161925</xdr:colOff>
      <xdr:row>13</xdr:row>
      <xdr:rowOff>142875</xdr:rowOff>
    </xdr:to>
    <xdr:pic>
      <xdr:nvPicPr>
        <xdr:cNvPr id="2" name="Picture 3"/>
        <xdr:cNvPicPr preferRelativeResize="1">
          <a:picLocks noChangeAspect="1"/>
        </xdr:cNvPicPr>
      </xdr:nvPicPr>
      <xdr:blipFill>
        <a:blip r:embed="rId2"/>
        <a:stretch>
          <a:fillRect/>
        </a:stretch>
      </xdr:blipFill>
      <xdr:spPr>
        <a:xfrm>
          <a:off x="3790950" y="1466850"/>
          <a:ext cx="2057400" cy="781050"/>
        </a:xfrm>
        <a:prstGeom prst="rect">
          <a:avLst/>
        </a:prstGeom>
        <a:solidFill>
          <a:srgbClr val="FFCC99"/>
        </a:solidFill>
        <a:ln w="9525" cmpd="sng">
          <a:solidFill>
            <a:srgbClr val="FF00FF"/>
          </a:solidFill>
          <a:headEnd type="none"/>
          <a:tailEnd type="none"/>
        </a:ln>
      </xdr:spPr>
    </xdr:pic>
    <xdr:clientData/>
  </xdr:twoCellAnchor>
  <xdr:twoCellAnchor editAs="oneCell">
    <xdr:from>
      <xdr:col>1</xdr:col>
      <xdr:colOff>85725</xdr:colOff>
      <xdr:row>37</xdr:row>
      <xdr:rowOff>28575</xdr:rowOff>
    </xdr:from>
    <xdr:to>
      <xdr:col>4</xdr:col>
      <xdr:colOff>228600</xdr:colOff>
      <xdr:row>39</xdr:row>
      <xdr:rowOff>123825</xdr:rowOff>
    </xdr:to>
    <xdr:pic>
      <xdr:nvPicPr>
        <xdr:cNvPr id="3" name="Picture 5"/>
        <xdr:cNvPicPr preferRelativeResize="1">
          <a:picLocks noChangeAspect="1"/>
        </xdr:cNvPicPr>
      </xdr:nvPicPr>
      <xdr:blipFill>
        <a:blip r:embed="rId3"/>
        <a:stretch>
          <a:fillRect/>
        </a:stretch>
      </xdr:blipFill>
      <xdr:spPr>
        <a:xfrm>
          <a:off x="1143000" y="6086475"/>
          <a:ext cx="2428875" cy="419100"/>
        </a:xfrm>
        <a:prstGeom prst="rect">
          <a:avLst/>
        </a:prstGeom>
        <a:solidFill>
          <a:srgbClr val="FFCC99"/>
        </a:solidFill>
        <a:ln w="9525" cmpd="sng">
          <a:solidFill>
            <a:srgbClr val="FF00FF"/>
          </a:solidFill>
          <a:headEnd type="none"/>
          <a:tailEnd type="none"/>
        </a:ln>
      </xdr:spPr>
    </xdr:pic>
    <xdr:clientData/>
  </xdr:twoCellAnchor>
  <xdr:twoCellAnchor editAs="oneCell">
    <xdr:from>
      <xdr:col>5</xdr:col>
      <xdr:colOff>200025</xdr:colOff>
      <xdr:row>107</xdr:row>
      <xdr:rowOff>104775</xdr:rowOff>
    </xdr:from>
    <xdr:to>
      <xdr:col>7</xdr:col>
      <xdr:colOff>409575</xdr:colOff>
      <xdr:row>111</xdr:row>
      <xdr:rowOff>142875</xdr:rowOff>
    </xdr:to>
    <xdr:pic>
      <xdr:nvPicPr>
        <xdr:cNvPr id="4" name="Picture 7"/>
        <xdr:cNvPicPr preferRelativeResize="1">
          <a:picLocks noChangeAspect="1"/>
        </xdr:cNvPicPr>
      </xdr:nvPicPr>
      <xdr:blipFill>
        <a:blip r:embed="rId4"/>
        <a:stretch>
          <a:fillRect/>
        </a:stretch>
      </xdr:blipFill>
      <xdr:spPr>
        <a:xfrm>
          <a:off x="4305300" y="17564100"/>
          <a:ext cx="1790700" cy="68580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361950</xdr:colOff>
      <xdr:row>137</xdr:row>
      <xdr:rowOff>38100</xdr:rowOff>
    </xdr:from>
    <xdr:to>
      <xdr:col>7</xdr:col>
      <xdr:colOff>228600</xdr:colOff>
      <xdr:row>140</xdr:row>
      <xdr:rowOff>85725</xdr:rowOff>
    </xdr:to>
    <xdr:pic>
      <xdr:nvPicPr>
        <xdr:cNvPr id="5" name="Picture 8"/>
        <xdr:cNvPicPr preferRelativeResize="1">
          <a:picLocks noChangeAspect="1"/>
        </xdr:cNvPicPr>
      </xdr:nvPicPr>
      <xdr:blipFill>
        <a:blip r:embed="rId5"/>
        <a:stretch>
          <a:fillRect/>
        </a:stretch>
      </xdr:blipFill>
      <xdr:spPr>
        <a:xfrm>
          <a:off x="2943225" y="22402800"/>
          <a:ext cx="2971800" cy="561975"/>
        </a:xfrm>
        <a:prstGeom prst="rect">
          <a:avLst/>
        </a:prstGeom>
        <a:solidFill>
          <a:srgbClr val="FFFF00"/>
        </a:solidFill>
        <a:ln w="9525" cmpd="sng">
          <a:solidFill>
            <a:srgbClr val="FF00FF"/>
          </a:solidFill>
          <a:headEnd type="none"/>
          <a:tailEnd type="none"/>
        </a:ln>
      </xdr:spPr>
    </xdr:pic>
    <xdr:clientData/>
  </xdr:twoCellAnchor>
  <xdr:twoCellAnchor editAs="oneCell">
    <xdr:from>
      <xdr:col>3</xdr:col>
      <xdr:colOff>0</xdr:colOff>
      <xdr:row>150</xdr:row>
      <xdr:rowOff>85725</xdr:rowOff>
    </xdr:from>
    <xdr:to>
      <xdr:col>6</xdr:col>
      <xdr:colOff>590550</xdr:colOff>
      <xdr:row>156</xdr:row>
      <xdr:rowOff>57150</xdr:rowOff>
    </xdr:to>
    <xdr:pic>
      <xdr:nvPicPr>
        <xdr:cNvPr id="6" name="Picture 9"/>
        <xdr:cNvPicPr preferRelativeResize="1">
          <a:picLocks noChangeAspect="1"/>
        </xdr:cNvPicPr>
      </xdr:nvPicPr>
      <xdr:blipFill>
        <a:blip r:embed="rId6"/>
        <a:stretch>
          <a:fillRect/>
        </a:stretch>
      </xdr:blipFill>
      <xdr:spPr>
        <a:xfrm>
          <a:off x="2581275" y="24593550"/>
          <a:ext cx="2876550" cy="942975"/>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238125</xdr:colOff>
      <xdr:row>221</xdr:row>
      <xdr:rowOff>152400</xdr:rowOff>
    </xdr:from>
    <xdr:to>
      <xdr:col>6</xdr:col>
      <xdr:colOff>161925</xdr:colOff>
      <xdr:row>223</xdr:row>
      <xdr:rowOff>123825</xdr:rowOff>
    </xdr:to>
    <xdr:pic>
      <xdr:nvPicPr>
        <xdr:cNvPr id="7" name="Picture 12"/>
        <xdr:cNvPicPr preferRelativeResize="1">
          <a:picLocks noChangeAspect="1"/>
        </xdr:cNvPicPr>
      </xdr:nvPicPr>
      <xdr:blipFill>
        <a:blip r:embed="rId7"/>
        <a:stretch>
          <a:fillRect/>
        </a:stretch>
      </xdr:blipFill>
      <xdr:spPr>
        <a:xfrm>
          <a:off x="2819400" y="36280725"/>
          <a:ext cx="2209800" cy="323850"/>
        </a:xfrm>
        <a:prstGeom prst="rect">
          <a:avLst/>
        </a:prstGeom>
        <a:solidFill>
          <a:srgbClr val="FFCC99"/>
        </a:solidFill>
        <a:ln w="9525" cmpd="sng">
          <a:solidFill>
            <a:srgbClr val="FF00FF"/>
          </a:solidFill>
          <a:headEnd type="none"/>
          <a:tailEnd type="none"/>
        </a:ln>
      </xdr:spPr>
    </xdr:pic>
    <xdr:clientData/>
  </xdr:twoCellAnchor>
  <xdr:twoCellAnchor editAs="oneCell">
    <xdr:from>
      <xdr:col>2</xdr:col>
      <xdr:colOff>666750</xdr:colOff>
      <xdr:row>246</xdr:row>
      <xdr:rowOff>66675</xdr:rowOff>
    </xdr:from>
    <xdr:to>
      <xdr:col>6</xdr:col>
      <xdr:colOff>590550</xdr:colOff>
      <xdr:row>248</xdr:row>
      <xdr:rowOff>95250</xdr:rowOff>
    </xdr:to>
    <xdr:pic>
      <xdr:nvPicPr>
        <xdr:cNvPr id="8" name="Picture 14"/>
        <xdr:cNvPicPr preferRelativeResize="1">
          <a:picLocks noChangeAspect="1"/>
        </xdr:cNvPicPr>
      </xdr:nvPicPr>
      <xdr:blipFill>
        <a:blip r:embed="rId8"/>
        <a:stretch>
          <a:fillRect/>
        </a:stretch>
      </xdr:blipFill>
      <xdr:spPr>
        <a:xfrm>
          <a:off x="2486025" y="40290750"/>
          <a:ext cx="2971800" cy="352425"/>
        </a:xfrm>
        <a:prstGeom prst="rect">
          <a:avLst/>
        </a:prstGeom>
        <a:solidFill>
          <a:srgbClr val="CCFFCC"/>
        </a:solidFill>
        <a:ln w="9525" cmpd="sng">
          <a:solidFill>
            <a:srgbClr val="FF00FF"/>
          </a:solidFill>
          <a:headEnd type="none"/>
          <a:tailEnd type="none"/>
        </a:ln>
      </xdr:spPr>
    </xdr:pic>
    <xdr:clientData/>
  </xdr:twoCellAnchor>
  <xdr:twoCellAnchor>
    <xdr:from>
      <xdr:col>2</xdr:col>
      <xdr:colOff>352425</xdr:colOff>
      <xdr:row>285</xdr:row>
      <xdr:rowOff>95250</xdr:rowOff>
    </xdr:from>
    <xdr:to>
      <xdr:col>6</xdr:col>
      <xdr:colOff>276225</xdr:colOff>
      <xdr:row>297</xdr:row>
      <xdr:rowOff>76200</xdr:rowOff>
    </xdr:to>
    <xdr:grpSp>
      <xdr:nvGrpSpPr>
        <xdr:cNvPr id="9" name="Group 87"/>
        <xdr:cNvGrpSpPr>
          <a:grpSpLocks/>
        </xdr:cNvGrpSpPr>
      </xdr:nvGrpSpPr>
      <xdr:grpSpPr>
        <a:xfrm>
          <a:off x="2171700" y="46710600"/>
          <a:ext cx="2971800" cy="1943100"/>
          <a:chOff x="294" y="3434"/>
          <a:chExt cx="320" cy="204"/>
        </a:xfrm>
        <a:solidFill>
          <a:srgbClr val="FFFFFF"/>
        </a:solidFill>
      </xdr:grpSpPr>
      <xdr:sp>
        <xdr:nvSpPr>
          <xdr:cNvPr id="10" name="Rectangle 16"/>
          <xdr:cNvSpPr>
            <a:spLocks/>
          </xdr:cNvSpPr>
        </xdr:nvSpPr>
        <xdr:spPr>
          <a:xfrm>
            <a:off x="294" y="3434"/>
            <a:ext cx="320" cy="20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AutoShape 17"/>
          <xdr:cNvSpPr>
            <a:spLocks/>
          </xdr:cNvSpPr>
        </xdr:nvSpPr>
        <xdr:spPr>
          <a:xfrm>
            <a:off x="313" y="3462"/>
            <a:ext cx="75" cy="19"/>
          </a:xfrm>
          <a:prstGeom prst="borderCallout2">
            <a:avLst>
              <a:gd name="adj1" fmla="val 128569"/>
              <a:gd name="adj2" fmla="val 292106"/>
              <a:gd name="adj3" fmla="val 107143"/>
              <a:gd name="adj4" fmla="val 13157"/>
              <a:gd name="adj5" fmla="val 61430"/>
              <a:gd name="adj6" fmla="val 13157"/>
              <a:gd name="adj7" fmla="val 97143"/>
              <a:gd name="adj8" fmla="val 286842"/>
            </a:avLst>
          </a:prstGeom>
          <a:solidFill>
            <a:srgbClr val="CCFFCC"/>
          </a:solidFill>
          <a:ln w="9525" cmpd="sng">
            <a:solidFill>
              <a:srgbClr val="008000"/>
            </a:solidFill>
            <a:headEnd type="triangle"/>
            <a:tailEnd type="none"/>
          </a:ln>
        </xdr:spPr>
        <xdr:txBody>
          <a:bodyPr vertOverflow="clip" wrap="square"/>
          <a:p>
            <a:pPr algn="l">
              <a:defRPr/>
            </a:pPr>
            <a:r>
              <a:rPr lang="en-US" cap="none" sz="1000" b="1" i="0" u="none" baseline="0">
                <a:latin typeface="Arial"/>
                <a:ea typeface="Arial"/>
                <a:cs typeface="Arial"/>
              </a:rPr>
              <a:t>Número</a:t>
            </a:r>
          </a:p>
        </xdr:txBody>
      </xdr:sp>
      <xdr:sp>
        <xdr:nvSpPr>
          <xdr:cNvPr id="12" name="AutoShape 18"/>
          <xdr:cNvSpPr>
            <a:spLocks/>
          </xdr:cNvSpPr>
        </xdr:nvSpPr>
        <xdr:spPr>
          <a:xfrm>
            <a:off x="333" y="3579"/>
            <a:ext cx="45" cy="17"/>
          </a:xfrm>
          <a:prstGeom prst="borderCallout2">
            <a:avLst>
              <a:gd name="adj1" fmla="val 152222"/>
              <a:gd name="adj2" fmla="val -173527"/>
              <a:gd name="adj3" fmla="val 110000"/>
              <a:gd name="adj4" fmla="val 20587"/>
              <a:gd name="adj5" fmla="val 67777"/>
              <a:gd name="adj6" fmla="val 20587"/>
              <a:gd name="adj7" fmla="val 336666"/>
              <a:gd name="adj8" fmla="val -373527"/>
            </a:avLst>
          </a:prstGeom>
          <a:solidFill>
            <a:srgbClr val="FFCC99"/>
          </a:solidFill>
          <a:ln w="9525" cmpd="sng">
            <a:solidFill>
              <a:srgbClr val="FF00FF"/>
            </a:solidFill>
            <a:headEnd type="triangle"/>
            <a:tailEnd type="none"/>
          </a:ln>
        </xdr:spPr>
        <xdr:txBody>
          <a:bodyPr vertOverflow="clip" wrap="square"/>
          <a:p>
            <a:pPr algn="l">
              <a:defRPr/>
            </a:pPr>
            <a:r>
              <a:rPr lang="en-US" cap="none" sz="1000" b="1" i="0" u="none" baseline="0">
                <a:latin typeface="Arial"/>
                <a:ea typeface="Arial"/>
                <a:cs typeface="Arial"/>
              </a:rPr>
              <a:t>Base</a:t>
            </a:r>
          </a:p>
        </xdr:txBody>
      </xdr:sp>
      <xdr:pic>
        <xdr:nvPicPr>
          <xdr:cNvPr id="13" name="Picture 19"/>
          <xdr:cNvPicPr preferRelativeResize="1">
            <a:picLocks noChangeAspect="1"/>
          </xdr:cNvPicPr>
        </xdr:nvPicPr>
        <xdr:blipFill>
          <a:blip r:embed="rId9"/>
          <a:stretch>
            <a:fillRect/>
          </a:stretch>
        </xdr:blipFill>
        <xdr:spPr>
          <a:xfrm>
            <a:off x="367" y="3512"/>
            <a:ext cx="162" cy="56"/>
          </a:xfrm>
          <a:prstGeom prst="rect">
            <a:avLst/>
          </a:prstGeom>
          <a:noFill/>
          <a:ln w="9525" cmpd="sng">
            <a:noFill/>
          </a:ln>
        </xdr:spPr>
      </xdr:pic>
      <xdr:sp>
        <xdr:nvSpPr>
          <xdr:cNvPr id="14" name="AutoShape 20"/>
          <xdr:cNvSpPr>
            <a:spLocks/>
          </xdr:cNvSpPr>
        </xdr:nvSpPr>
        <xdr:spPr>
          <a:xfrm>
            <a:off x="516" y="3469"/>
            <a:ext cx="83" cy="23"/>
          </a:xfrm>
          <a:prstGeom prst="borderCallout2">
            <a:avLst>
              <a:gd name="adj1" fmla="val -65662"/>
              <a:gd name="adj2" fmla="val 197824"/>
              <a:gd name="adj3" fmla="val -62046"/>
              <a:gd name="adj4" fmla="val 2175"/>
              <a:gd name="adj5" fmla="val -59638"/>
              <a:gd name="adj6" fmla="val 2175"/>
              <a:gd name="adj7" fmla="val -59638"/>
              <a:gd name="adj8" fmla="val 267393"/>
            </a:avLst>
          </a:prstGeom>
          <a:solidFill>
            <a:srgbClr val="CCFFFF"/>
          </a:solidFill>
          <a:ln w="9525" cmpd="sng">
            <a:solidFill>
              <a:srgbClr val="0000FF"/>
            </a:solidFill>
            <a:headEnd type="triangle"/>
            <a:tailEnd type="none"/>
          </a:ln>
        </xdr:spPr>
        <xdr:txBody>
          <a:bodyPr vertOverflow="clip" wrap="square"/>
          <a:p>
            <a:pPr algn="l">
              <a:defRPr/>
            </a:pPr>
            <a:r>
              <a:rPr lang="en-US" cap="none" sz="1000" b="1" i="0" u="none" baseline="0">
                <a:latin typeface="Arial"/>
                <a:ea typeface="Arial"/>
                <a:cs typeface="Arial"/>
              </a:rPr>
              <a:t>Exponente</a:t>
            </a:r>
          </a:p>
        </xdr:txBody>
      </xdr:sp>
    </xdr:grpSp>
    <xdr:clientData/>
  </xdr:twoCellAnchor>
  <xdr:twoCellAnchor editAs="oneCell">
    <xdr:from>
      <xdr:col>6</xdr:col>
      <xdr:colOff>476250</xdr:colOff>
      <xdr:row>286</xdr:row>
      <xdr:rowOff>133350</xdr:rowOff>
    </xdr:from>
    <xdr:to>
      <xdr:col>8</xdr:col>
      <xdr:colOff>142875</xdr:colOff>
      <xdr:row>292</xdr:row>
      <xdr:rowOff>57150</xdr:rowOff>
    </xdr:to>
    <xdr:pic>
      <xdr:nvPicPr>
        <xdr:cNvPr id="15" name="Picture 23"/>
        <xdr:cNvPicPr preferRelativeResize="1">
          <a:picLocks noChangeAspect="1"/>
        </xdr:cNvPicPr>
      </xdr:nvPicPr>
      <xdr:blipFill>
        <a:blip r:embed="rId10"/>
        <a:stretch>
          <a:fillRect/>
        </a:stretch>
      </xdr:blipFill>
      <xdr:spPr>
        <a:xfrm>
          <a:off x="5343525" y="46910625"/>
          <a:ext cx="1247775" cy="914400"/>
        </a:xfrm>
        <a:prstGeom prst="rect">
          <a:avLst/>
        </a:prstGeom>
        <a:solidFill>
          <a:srgbClr val="CCFFCC"/>
        </a:solidFill>
        <a:ln w="9525" cmpd="sng">
          <a:solidFill>
            <a:srgbClr val="FF00FF"/>
          </a:solidFill>
          <a:headEnd type="none"/>
          <a:tailEnd type="none"/>
        </a:ln>
      </xdr:spPr>
    </xdr:pic>
    <xdr:clientData/>
  </xdr:twoCellAnchor>
  <xdr:twoCellAnchor>
    <xdr:from>
      <xdr:col>8</xdr:col>
      <xdr:colOff>476250</xdr:colOff>
      <xdr:row>278</xdr:row>
      <xdr:rowOff>142875</xdr:rowOff>
    </xdr:from>
    <xdr:to>
      <xdr:col>13</xdr:col>
      <xdr:colOff>495300</xdr:colOff>
      <xdr:row>298</xdr:row>
      <xdr:rowOff>114300</xdr:rowOff>
    </xdr:to>
    <xdr:grpSp>
      <xdr:nvGrpSpPr>
        <xdr:cNvPr id="16" name="Group 28"/>
        <xdr:cNvGrpSpPr>
          <a:grpSpLocks/>
        </xdr:cNvGrpSpPr>
      </xdr:nvGrpSpPr>
      <xdr:grpSpPr>
        <a:xfrm>
          <a:off x="6924675" y="45624750"/>
          <a:ext cx="3743325" cy="3228975"/>
          <a:chOff x="704" y="3010"/>
          <a:chExt cx="484" cy="288"/>
        </a:xfrm>
        <a:solidFill>
          <a:srgbClr val="FFFFFF"/>
        </a:solidFill>
      </xdr:grpSpPr>
      <xdr:pic>
        <xdr:nvPicPr>
          <xdr:cNvPr id="17" name="Picture 25"/>
          <xdr:cNvPicPr preferRelativeResize="1">
            <a:picLocks noChangeAspect="1"/>
          </xdr:cNvPicPr>
        </xdr:nvPicPr>
        <xdr:blipFill>
          <a:blip r:embed="rId11"/>
          <a:stretch>
            <a:fillRect/>
          </a:stretch>
        </xdr:blipFill>
        <xdr:spPr>
          <a:xfrm>
            <a:off x="704" y="3010"/>
            <a:ext cx="484" cy="288"/>
          </a:xfrm>
          <a:prstGeom prst="rect">
            <a:avLst/>
          </a:prstGeom>
          <a:noFill/>
          <a:ln w="1" cmpd="sng">
            <a:noFill/>
          </a:ln>
        </xdr:spPr>
      </xdr:pic>
      <xdr:sp>
        <xdr:nvSpPr>
          <xdr:cNvPr id="18" name="Oval 26"/>
          <xdr:cNvSpPr>
            <a:spLocks/>
          </xdr:cNvSpPr>
        </xdr:nvSpPr>
        <xdr:spPr>
          <a:xfrm>
            <a:off x="707" y="3016"/>
            <a:ext cx="50" cy="42"/>
          </a:xfrm>
          <a:prstGeom prst="ellipse">
            <a:avLst/>
          </a:prstGeom>
          <a:noFill/>
          <a:ln w="2857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638175</xdr:colOff>
      <xdr:row>260</xdr:row>
      <xdr:rowOff>57150</xdr:rowOff>
    </xdr:from>
    <xdr:to>
      <xdr:col>21</xdr:col>
      <xdr:colOff>390525</xdr:colOff>
      <xdr:row>294</xdr:row>
      <xdr:rowOff>95250</xdr:rowOff>
    </xdr:to>
    <xdr:grpSp>
      <xdr:nvGrpSpPr>
        <xdr:cNvPr id="19" name="Group 29"/>
        <xdr:cNvGrpSpPr>
          <a:grpSpLocks/>
        </xdr:cNvGrpSpPr>
      </xdr:nvGrpSpPr>
      <xdr:grpSpPr>
        <a:xfrm>
          <a:off x="11572875" y="42605325"/>
          <a:ext cx="5086350" cy="5581650"/>
          <a:chOff x="1206" y="3013"/>
          <a:chExt cx="534" cy="295"/>
        </a:xfrm>
        <a:solidFill>
          <a:srgbClr val="FFFFFF"/>
        </a:solidFill>
      </xdr:grpSpPr>
      <xdr:pic>
        <xdr:nvPicPr>
          <xdr:cNvPr id="20" name="Picture 24"/>
          <xdr:cNvPicPr preferRelativeResize="1">
            <a:picLocks noChangeAspect="1"/>
          </xdr:cNvPicPr>
        </xdr:nvPicPr>
        <xdr:blipFill>
          <a:blip r:embed="rId12"/>
          <a:stretch>
            <a:fillRect/>
          </a:stretch>
        </xdr:blipFill>
        <xdr:spPr>
          <a:xfrm>
            <a:off x="1206" y="3013"/>
            <a:ext cx="534" cy="295"/>
          </a:xfrm>
          <a:prstGeom prst="rect">
            <a:avLst/>
          </a:prstGeom>
          <a:noFill/>
          <a:ln w="1" cmpd="sng">
            <a:noFill/>
          </a:ln>
        </xdr:spPr>
      </xdr:pic>
      <xdr:sp>
        <xdr:nvSpPr>
          <xdr:cNvPr id="21" name="Oval 27"/>
          <xdr:cNvSpPr>
            <a:spLocks/>
          </xdr:cNvSpPr>
        </xdr:nvSpPr>
        <xdr:spPr>
          <a:xfrm>
            <a:off x="1214" y="3028"/>
            <a:ext cx="45" cy="29"/>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6</xdr:col>
      <xdr:colOff>333375</xdr:colOff>
      <xdr:row>303</xdr:row>
      <xdr:rowOff>152400</xdr:rowOff>
    </xdr:from>
    <xdr:to>
      <xdr:col>9</xdr:col>
      <xdr:colOff>428625</xdr:colOff>
      <xdr:row>307</xdr:row>
      <xdr:rowOff>19050</xdr:rowOff>
    </xdr:to>
    <xdr:pic>
      <xdr:nvPicPr>
        <xdr:cNvPr id="22" name="Picture 31"/>
        <xdr:cNvPicPr preferRelativeResize="1">
          <a:picLocks noChangeAspect="1"/>
        </xdr:cNvPicPr>
      </xdr:nvPicPr>
      <xdr:blipFill>
        <a:blip r:embed="rId13"/>
        <a:stretch>
          <a:fillRect/>
        </a:stretch>
      </xdr:blipFill>
      <xdr:spPr>
        <a:xfrm>
          <a:off x="5200650" y="49701450"/>
          <a:ext cx="2438400" cy="53340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381000</xdr:colOff>
      <xdr:row>307</xdr:row>
      <xdr:rowOff>0</xdr:rowOff>
    </xdr:from>
    <xdr:to>
      <xdr:col>6</xdr:col>
      <xdr:colOff>352425</xdr:colOff>
      <xdr:row>308</xdr:row>
      <xdr:rowOff>142875</xdr:rowOff>
    </xdr:to>
    <xdr:pic>
      <xdr:nvPicPr>
        <xdr:cNvPr id="23" name="Picture 32"/>
        <xdr:cNvPicPr preferRelativeResize="1">
          <a:picLocks noChangeAspect="1"/>
        </xdr:cNvPicPr>
      </xdr:nvPicPr>
      <xdr:blipFill>
        <a:blip r:embed="rId14"/>
        <a:stretch>
          <a:fillRect/>
        </a:stretch>
      </xdr:blipFill>
      <xdr:spPr>
        <a:xfrm>
          <a:off x="2962275" y="50215800"/>
          <a:ext cx="2257425" cy="314325"/>
        </a:xfrm>
        <a:prstGeom prst="rect">
          <a:avLst/>
        </a:prstGeom>
        <a:solidFill>
          <a:srgbClr val="FFCC00"/>
        </a:solidFill>
        <a:ln w="9525" cmpd="sng">
          <a:solidFill>
            <a:srgbClr val="FF00FF"/>
          </a:solidFill>
          <a:headEnd type="none"/>
          <a:tailEnd type="none"/>
        </a:ln>
      </xdr:spPr>
    </xdr:pic>
    <xdr:clientData/>
  </xdr:twoCellAnchor>
  <xdr:twoCellAnchor editAs="oneCell">
    <xdr:from>
      <xdr:col>3</xdr:col>
      <xdr:colOff>485775</xdr:colOff>
      <xdr:row>309</xdr:row>
      <xdr:rowOff>76200</xdr:rowOff>
    </xdr:from>
    <xdr:to>
      <xdr:col>6</xdr:col>
      <xdr:colOff>419100</xdr:colOff>
      <xdr:row>312</xdr:row>
      <xdr:rowOff>66675</xdr:rowOff>
    </xdr:to>
    <xdr:pic>
      <xdr:nvPicPr>
        <xdr:cNvPr id="24" name="Picture 33"/>
        <xdr:cNvPicPr preferRelativeResize="1">
          <a:picLocks noChangeAspect="1"/>
        </xdr:cNvPicPr>
      </xdr:nvPicPr>
      <xdr:blipFill>
        <a:blip r:embed="rId15"/>
        <a:stretch>
          <a:fillRect/>
        </a:stretch>
      </xdr:blipFill>
      <xdr:spPr>
        <a:xfrm>
          <a:off x="3067050" y="50644425"/>
          <a:ext cx="2219325" cy="485775"/>
        </a:xfrm>
        <a:prstGeom prst="rect">
          <a:avLst/>
        </a:prstGeom>
        <a:solidFill>
          <a:srgbClr val="FFFF99"/>
        </a:solidFill>
        <a:ln w="9525" cmpd="sng">
          <a:solidFill>
            <a:srgbClr val="FF00FF"/>
          </a:solidFill>
          <a:headEnd type="none"/>
          <a:tailEnd type="none"/>
        </a:ln>
      </xdr:spPr>
    </xdr:pic>
    <xdr:clientData/>
  </xdr:twoCellAnchor>
  <xdr:twoCellAnchor editAs="oneCell">
    <xdr:from>
      <xdr:col>6</xdr:col>
      <xdr:colOff>533400</xdr:colOff>
      <xdr:row>309</xdr:row>
      <xdr:rowOff>47625</xdr:rowOff>
    </xdr:from>
    <xdr:to>
      <xdr:col>9</xdr:col>
      <xdr:colOff>742950</xdr:colOff>
      <xdr:row>312</xdr:row>
      <xdr:rowOff>85725</xdr:rowOff>
    </xdr:to>
    <xdr:pic>
      <xdr:nvPicPr>
        <xdr:cNvPr id="25" name="Picture 34"/>
        <xdr:cNvPicPr preferRelativeResize="1">
          <a:picLocks noChangeAspect="1"/>
        </xdr:cNvPicPr>
      </xdr:nvPicPr>
      <xdr:blipFill>
        <a:blip r:embed="rId16"/>
        <a:stretch>
          <a:fillRect/>
        </a:stretch>
      </xdr:blipFill>
      <xdr:spPr>
        <a:xfrm>
          <a:off x="5400675" y="50615850"/>
          <a:ext cx="2552700" cy="533400"/>
        </a:xfrm>
        <a:prstGeom prst="rect">
          <a:avLst/>
        </a:prstGeom>
        <a:solidFill>
          <a:srgbClr val="FFFF00"/>
        </a:solidFill>
        <a:ln w="9525" cmpd="sng">
          <a:solidFill>
            <a:srgbClr val="FF00FF"/>
          </a:solidFill>
          <a:headEnd type="none"/>
          <a:tailEnd type="none"/>
        </a:ln>
      </xdr:spPr>
    </xdr:pic>
    <xdr:clientData/>
  </xdr:twoCellAnchor>
  <xdr:twoCellAnchor editAs="oneCell">
    <xdr:from>
      <xdr:col>3</xdr:col>
      <xdr:colOff>123825</xdr:colOff>
      <xdr:row>343</xdr:row>
      <xdr:rowOff>28575</xdr:rowOff>
    </xdr:from>
    <xdr:to>
      <xdr:col>5</xdr:col>
      <xdr:colOff>38100</xdr:colOff>
      <xdr:row>346</xdr:row>
      <xdr:rowOff>19050</xdr:rowOff>
    </xdr:to>
    <xdr:pic>
      <xdr:nvPicPr>
        <xdr:cNvPr id="26" name="Picture 35"/>
        <xdr:cNvPicPr preferRelativeResize="1">
          <a:picLocks noChangeAspect="1"/>
        </xdr:cNvPicPr>
      </xdr:nvPicPr>
      <xdr:blipFill>
        <a:blip r:embed="rId17"/>
        <a:stretch>
          <a:fillRect/>
        </a:stretch>
      </xdr:blipFill>
      <xdr:spPr>
        <a:xfrm>
          <a:off x="2705100" y="56140350"/>
          <a:ext cx="1438275" cy="495300"/>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123825</xdr:colOff>
      <xdr:row>304</xdr:row>
      <xdr:rowOff>66675</xdr:rowOff>
    </xdr:from>
    <xdr:to>
      <xdr:col>6</xdr:col>
      <xdr:colOff>200025</xdr:colOff>
      <xdr:row>305</xdr:row>
      <xdr:rowOff>142875</xdr:rowOff>
    </xdr:to>
    <xdr:pic>
      <xdr:nvPicPr>
        <xdr:cNvPr id="27" name="Picture 36"/>
        <xdr:cNvPicPr preferRelativeResize="1">
          <a:picLocks noChangeAspect="1"/>
        </xdr:cNvPicPr>
      </xdr:nvPicPr>
      <xdr:blipFill>
        <a:blip r:embed="rId18"/>
        <a:stretch>
          <a:fillRect/>
        </a:stretch>
      </xdr:blipFill>
      <xdr:spPr>
        <a:xfrm>
          <a:off x="2705100" y="49777650"/>
          <a:ext cx="2362200" cy="247650"/>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238125</xdr:colOff>
      <xdr:row>346</xdr:row>
      <xdr:rowOff>85725</xdr:rowOff>
    </xdr:from>
    <xdr:to>
      <xdr:col>8</xdr:col>
      <xdr:colOff>209550</xdr:colOff>
      <xdr:row>349</xdr:row>
      <xdr:rowOff>85725</xdr:rowOff>
    </xdr:to>
    <xdr:pic>
      <xdr:nvPicPr>
        <xdr:cNvPr id="28" name="Picture 38"/>
        <xdr:cNvPicPr preferRelativeResize="1">
          <a:picLocks noChangeAspect="1"/>
        </xdr:cNvPicPr>
      </xdr:nvPicPr>
      <xdr:blipFill>
        <a:blip r:embed="rId19"/>
        <a:stretch>
          <a:fillRect/>
        </a:stretch>
      </xdr:blipFill>
      <xdr:spPr>
        <a:xfrm>
          <a:off x="2819400" y="56702325"/>
          <a:ext cx="3838575" cy="51435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247650</xdr:colOff>
      <xdr:row>350</xdr:row>
      <xdr:rowOff>28575</xdr:rowOff>
    </xdr:from>
    <xdr:to>
      <xdr:col>5</xdr:col>
      <xdr:colOff>657225</xdr:colOff>
      <xdr:row>352</xdr:row>
      <xdr:rowOff>0</xdr:rowOff>
    </xdr:to>
    <xdr:pic>
      <xdr:nvPicPr>
        <xdr:cNvPr id="29" name="Picture 39"/>
        <xdr:cNvPicPr preferRelativeResize="1">
          <a:picLocks noChangeAspect="1"/>
        </xdr:cNvPicPr>
      </xdr:nvPicPr>
      <xdr:blipFill>
        <a:blip r:embed="rId20"/>
        <a:stretch>
          <a:fillRect/>
        </a:stretch>
      </xdr:blipFill>
      <xdr:spPr>
        <a:xfrm>
          <a:off x="2828925" y="57321450"/>
          <a:ext cx="1933575" cy="314325"/>
        </a:xfrm>
        <a:prstGeom prst="rect">
          <a:avLst/>
        </a:prstGeom>
        <a:solidFill>
          <a:srgbClr val="FFCC00"/>
        </a:solidFill>
        <a:ln w="9525" cmpd="sng">
          <a:solidFill>
            <a:srgbClr val="FF00FF"/>
          </a:solidFill>
          <a:headEnd type="none"/>
          <a:tailEnd type="none"/>
        </a:ln>
      </xdr:spPr>
    </xdr:pic>
    <xdr:clientData/>
  </xdr:twoCellAnchor>
  <xdr:twoCellAnchor editAs="oneCell">
    <xdr:from>
      <xdr:col>8</xdr:col>
      <xdr:colOff>371475</xdr:colOff>
      <xdr:row>343</xdr:row>
      <xdr:rowOff>142875</xdr:rowOff>
    </xdr:from>
    <xdr:to>
      <xdr:col>11</xdr:col>
      <xdr:colOff>723900</xdr:colOff>
      <xdr:row>348</xdr:row>
      <xdr:rowOff>76200</xdr:rowOff>
    </xdr:to>
    <xdr:pic>
      <xdr:nvPicPr>
        <xdr:cNvPr id="30" name="Picture 40"/>
        <xdr:cNvPicPr preferRelativeResize="1">
          <a:picLocks noChangeAspect="1"/>
        </xdr:cNvPicPr>
      </xdr:nvPicPr>
      <xdr:blipFill>
        <a:blip r:embed="rId21"/>
        <a:stretch>
          <a:fillRect/>
        </a:stretch>
      </xdr:blipFill>
      <xdr:spPr>
        <a:xfrm>
          <a:off x="6819900" y="56254650"/>
          <a:ext cx="2552700" cy="790575"/>
        </a:xfrm>
        <a:prstGeom prst="rect">
          <a:avLst/>
        </a:prstGeom>
        <a:solidFill>
          <a:srgbClr val="FFFF99"/>
        </a:solidFill>
        <a:ln w="9525" cmpd="sng">
          <a:solidFill>
            <a:srgbClr val="FF00FF"/>
          </a:solidFill>
          <a:headEnd type="none"/>
          <a:tailEnd type="none"/>
        </a:ln>
      </xdr:spPr>
    </xdr:pic>
    <xdr:clientData/>
  </xdr:twoCellAnchor>
  <xdr:twoCellAnchor editAs="oneCell">
    <xdr:from>
      <xdr:col>8</xdr:col>
      <xdr:colOff>381000</xdr:colOff>
      <xdr:row>349</xdr:row>
      <xdr:rowOff>47625</xdr:rowOff>
    </xdr:from>
    <xdr:to>
      <xdr:col>10</xdr:col>
      <xdr:colOff>466725</xdr:colOff>
      <xdr:row>350</xdr:row>
      <xdr:rowOff>152400</xdr:rowOff>
    </xdr:to>
    <xdr:pic>
      <xdr:nvPicPr>
        <xdr:cNvPr id="31" name="Picture 41"/>
        <xdr:cNvPicPr preferRelativeResize="1">
          <a:picLocks noChangeAspect="1"/>
        </xdr:cNvPicPr>
      </xdr:nvPicPr>
      <xdr:blipFill>
        <a:blip r:embed="rId22"/>
        <a:stretch>
          <a:fillRect/>
        </a:stretch>
      </xdr:blipFill>
      <xdr:spPr>
        <a:xfrm>
          <a:off x="6829425" y="57178575"/>
          <a:ext cx="1609725" cy="266700"/>
        </a:xfrm>
        <a:prstGeom prst="rect">
          <a:avLst/>
        </a:prstGeom>
        <a:solidFill>
          <a:srgbClr val="FFFF00"/>
        </a:solidFill>
        <a:ln w="9525" cmpd="sng">
          <a:solidFill>
            <a:srgbClr val="FF00FF"/>
          </a:solidFill>
          <a:headEnd type="none"/>
          <a:tailEnd type="none"/>
        </a:ln>
      </xdr:spPr>
    </xdr:pic>
    <xdr:clientData/>
  </xdr:twoCellAnchor>
  <xdr:twoCellAnchor editAs="oneCell">
    <xdr:from>
      <xdr:col>3</xdr:col>
      <xdr:colOff>314325</xdr:colOff>
      <xdr:row>383</xdr:row>
      <xdr:rowOff>47625</xdr:rowOff>
    </xdr:from>
    <xdr:to>
      <xdr:col>5</xdr:col>
      <xdr:colOff>0</xdr:colOff>
      <xdr:row>384</xdr:row>
      <xdr:rowOff>123825</xdr:rowOff>
    </xdr:to>
    <xdr:pic>
      <xdr:nvPicPr>
        <xdr:cNvPr id="32" name="Picture 42"/>
        <xdr:cNvPicPr preferRelativeResize="1">
          <a:picLocks noChangeAspect="1"/>
        </xdr:cNvPicPr>
      </xdr:nvPicPr>
      <xdr:blipFill>
        <a:blip r:embed="rId23"/>
        <a:stretch>
          <a:fillRect/>
        </a:stretch>
      </xdr:blipFill>
      <xdr:spPr>
        <a:xfrm>
          <a:off x="2895600" y="62722125"/>
          <a:ext cx="1209675" cy="247650"/>
        </a:xfrm>
        <a:prstGeom prst="rect">
          <a:avLst/>
        </a:prstGeom>
        <a:solidFill>
          <a:srgbClr val="CCFFFF"/>
        </a:solidFill>
        <a:ln w="9525" cmpd="sng">
          <a:solidFill>
            <a:srgbClr val="FF00FF"/>
          </a:solidFill>
          <a:headEnd type="none"/>
          <a:tailEnd type="none"/>
        </a:ln>
      </xdr:spPr>
    </xdr:pic>
    <xdr:clientData/>
  </xdr:twoCellAnchor>
  <xdr:twoCellAnchor editAs="oneCell">
    <xdr:from>
      <xdr:col>3</xdr:col>
      <xdr:colOff>171450</xdr:colOff>
      <xdr:row>385</xdr:row>
      <xdr:rowOff>38100</xdr:rowOff>
    </xdr:from>
    <xdr:to>
      <xdr:col>7</xdr:col>
      <xdr:colOff>523875</xdr:colOff>
      <xdr:row>387</xdr:row>
      <xdr:rowOff>9525</xdr:rowOff>
    </xdr:to>
    <xdr:pic>
      <xdr:nvPicPr>
        <xdr:cNvPr id="33" name="Picture 43"/>
        <xdr:cNvPicPr preferRelativeResize="1">
          <a:picLocks noChangeAspect="1"/>
        </xdr:cNvPicPr>
      </xdr:nvPicPr>
      <xdr:blipFill>
        <a:blip r:embed="rId24"/>
        <a:stretch>
          <a:fillRect/>
        </a:stretch>
      </xdr:blipFill>
      <xdr:spPr>
        <a:xfrm>
          <a:off x="2752725" y="63055500"/>
          <a:ext cx="3457575" cy="30480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209550</xdr:colOff>
      <xdr:row>387</xdr:row>
      <xdr:rowOff>171450</xdr:rowOff>
    </xdr:from>
    <xdr:to>
      <xdr:col>5</xdr:col>
      <xdr:colOff>714375</xdr:colOff>
      <xdr:row>389</xdr:row>
      <xdr:rowOff>95250</xdr:rowOff>
    </xdr:to>
    <xdr:pic>
      <xdr:nvPicPr>
        <xdr:cNvPr id="34" name="Picture 44"/>
        <xdr:cNvPicPr preferRelativeResize="1">
          <a:picLocks noChangeAspect="1"/>
        </xdr:cNvPicPr>
      </xdr:nvPicPr>
      <xdr:blipFill>
        <a:blip r:embed="rId25"/>
        <a:stretch>
          <a:fillRect/>
        </a:stretch>
      </xdr:blipFill>
      <xdr:spPr>
        <a:xfrm>
          <a:off x="2790825" y="63522225"/>
          <a:ext cx="2028825" cy="266700"/>
        </a:xfrm>
        <a:prstGeom prst="rect">
          <a:avLst/>
        </a:prstGeom>
        <a:solidFill>
          <a:srgbClr val="FFCC00"/>
        </a:solidFill>
        <a:ln w="9525" cmpd="sng">
          <a:solidFill>
            <a:srgbClr val="FF00FF"/>
          </a:solidFill>
          <a:headEnd type="none"/>
          <a:tailEnd type="none"/>
        </a:ln>
      </xdr:spPr>
    </xdr:pic>
    <xdr:clientData/>
  </xdr:twoCellAnchor>
  <xdr:twoCellAnchor editAs="oneCell">
    <xdr:from>
      <xdr:col>8</xdr:col>
      <xdr:colOff>0</xdr:colOff>
      <xdr:row>383</xdr:row>
      <xdr:rowOff>0</xdr:rowOff>
    </xdr:from>
    <xdr:to>
      <xdr:col>12</xdr:col>
      <xdr:colOff>47625</xdr:colOff>
      <xdr:row>384</xdr:row>
      <xdr:rowOff>95250</xdr:rowOff>
    </xdr:to>
    <xdr:pic>
      <xdr:nvPicPr>
        <xdr:cNvPr id="35" name="Picture 45"/>
        <xdr:cNvPicPr preferRelativeResize="1">
          <a:picLocks noChangeAspect="1"/>
        </xdr:cNvPicPr>
      </xdr:nvPicPr>
      <xdr:blipFill>
        <a:blip r:embed="rId26"/>
        <a:stretch>
          <a:fillRect/>
        </a:stretch>
      </xdr:blipFill>
      <xdr:spPr>
        <a:xfrm>
          <a:off x="6448425" y="62674500"/>
          <a:ext cx="3009900" cy="266700"/>
        </a:xfrm>
        <a:prstGeom prst="rect">
          <a:avLst/>
        </a:prstGeom>
        <a:solidFill>
          <a:srgbClr val="FFFF99"/>
        </a:solidFill>
        <a:ln w="9525" cmpd="sng">
          <a:solidFill>
            <a:srgbClr val="FF00FF"/>
          </a:solidFill>
          <a:headEnd type="none"/>
          <a:tailEnd type="none"/>
        </a:ln>
      </xdr:spPr>
    </xdr:pic>
    <xdr:clientData/>
  </xdr:twoCellAnchor>
  <xdr:twoCellAnchor editAs="oneCell">
    <xdr:from>
      <xdr:col>6</xdr:col>
      <xdr:colOff>619125</xdr:colOff>
      <xdr:row>388</xdr:row>
      <xdr:rowOff>9525</xdr:rowOff>
    </xdr:from>
    <xdr:to>
      <xdr:col>9</xdr:col>
      <xdr:colOff>9525</xdr:colOff>
      <xdr:row>389</xdr:row>
      <xdr:rowOff>85725</xdr:rowOff>
    </xdr:to>
    <xdr:pic>
      <xdr:nvPicPr>
        <xdr:cNvPr id="36" name="Picture 46"/>
        <xdr:cNvPicPr preferRelativeResize="1">
          <a:picLocks noChangeAspect="1"/>
        </xdr:cNvPicPr>
      </xdr:nvPicPr>
      <xdr:blipFill>
        <a:blip r:embed="rId27"/>
        <a:stretch>
          <a:fillRect/>
        </a:stretch>
      </xdr:blipFill>
      <xdr:spPr>
        <a:xfrm>
          <a:off x="5486400" y="63541275"/>
          <a:ext cx="1733550" cy="238125"/>
        </a:xfrm>
        <a:prstGeom prst="rect">
          <a:avLst/>
        </a:prstGeom>
        <a:solidFill>
          <a:srgbClr val="FFFF00"/>
        </a:solidFill>
        <a:ln w="9525" cmpd="sng">
          <a:solidFill>
            <a:srgbClr val="FF00FF"/>
          </a:solidFill>
          <a:headEnd type="none"/>
          <a:tailEnd type="none"/>
        </a:ln>
      </xdr:spPr>
    </xdr:pic>
    <xdr:clientData/>
  </xdr:twoCellAnchor>
  <xdr:twoCellAnchor>
    <xdr:from>
      <xdr:col>3</xdr:col>
      <xdr:colOff>609600</xdr:colOff>
      <xdr:row>503</xdr:row>
      <xdr:rowOff>28575</xdr:rowOff>
    </xdr:from>
    <xdr:to>
      <xdr:col>9</xdr:col>
      <xdr:colOff>9525</xdr:colOff>
      <xdr:row>523</xdr:row>
      <xdr:rowOff>66675</xdr:rowOff>
    </xdr:to>
    <xdr:graphicFrame>
      <xdr:nvGraphicFramePr>
        <xdr:cNvPr id="37" name="Chart 55"/>
        <xdr:cNvGraphicFramePr/>
      </xdr:nvGraphicFramePr>
      <xdr:xfrm>
        <a:off x="3190875" y="82362675"/>
        <a:ext cx="4029075" cy="3305175"/>
      </xdr:xfrm>
      <a:graphic>
        <a:graphicData uri="http://schemas.openxmlformats.org/drawingml/2006/chart">
          <c:chart xmlns:c="http://schemas.openxmlformats.org/drawingml/2006/chart" r:id="rId28"/>
        </a:graphicData>
      </a:graphic>
    </xdr:graphicFrame>
    <xdr:clientData/>
  </xdr:twoCellAnchor>
  <xdr:twoCellAnchor>
    <xdr:from>
      <xdr:col>2</xdr:col>
      <xdr:colOff>438150</xdr:colOff>
      <xdr:row>532</xdr:row>
      <xdr:rowOff>104775</xdr:rowOff>
    </xdr:from>
    <xdr:to>
      <xdr:col>7</xdr:col>
      <xdr:colOff>714375</xdr:colOff>
      <xdr:row>552</xdr:row>
      <xdr:rowOff>123825</xdr:rowOff>
    </xdr:to>
    <xdr:graphicFrame>
      <xdr:nvGraphicFramePr>
        <xdr:cNvPr id="38" name="Chart 58"/>
        <xdr:cNvGraphicFramePr/>
      </xdr:nvGraphicFramePr>
      <xdr:xfrm>
        <a:off x="2257425" y="87163275"/>
        <a:ext cx="4143375" cy="3286125"/>
      </xdr:xfrm>
      <a:graphic>
        <a:graphicData uri="http://schemas.openxmlformats.org/drawingml/2006/chart">
          <c:chart xmlns:c="http://schemas.openxmlformats.org/drawingml/2006/chart" r:id="rId29"/>
        </a:graphicData>
      </a:graphic>
    </xdr:graphicFrame>
    <xdr:clientData/>
  </xdr:twoCellAnchor>
  <xdr:twoCellAnchor>
    <xdr:from>
      <xdr:col>3</xdr:col>
      <xdr:colOff>228600</xdr:colOff>
      <xdr:row>569</xdr:row>
      <xdr:rowOff>152400</xdr:rowOff>
    </xdr:from>
    <xdr:to>
      <xdr:col>8</xdr:col>
      <xdr:colOff>657225</xdr:colOff>
      <xdr:row>587</xdr:row>
      <xdr:rowOff>85725</xdr:rowOff>
    </xdr:to>
    <xdr:graphicFrame>
      <xdr:nvGraphicFramePr>
        <xdr:cNvPr id="39" name="Chart 62"/>
        <xdr:cNvGraphicFramePr/>
      </xdr:nvGraphicFramePr>
      <xdr:xfrm>
        <a:off x="2809875" y="93230700"/>
        <a:ext cx="4295775" cy="2867025"/>
      </xdr:xfrm>
      <a:graphic>
        <a:graphicData uri="http://schemas.openxmlformats.org/drawingml/2006/chart">
          <c:chart xmlns:c="http://schemas.openxmlformats.org/drawingml/2006/chart" r:id="rId30"/>
        </a:graphicData>
      </a:graphic>
    </xdr:graphicFrame>
    <xdr:clientData/>
  </xdr:twoCellAnchor>
  <xdr:twoCellAnchor editAs="oneCell">
    <xdr:from>
      <xdr:col>1</xdr:col>
      <xdr:colOff>314325</xdr:colOff>
      <xdr:row>9</xdr:row>
      <xdr:rowOff>0</xdr:rowOff>
    </xdr:from>
    <xdr:to>
      <xdr:col>3</xdr:col>
      <xdr:colOff>57150</xdr:colOff>
      <xdr:row>11</xdr:row>
      <xdr:rowOff>38100</xdr:rowOff>
    </xdr:to>
    <xdr:pic>
      <xdr:nvPicPr>
        <xdr:cNvPr id="40" name="Picture 78"/>
        <xdr:cNvPicPr preferRelativeResize="1">
          <a:picLocks noChangeAspect="1"/>
        </xdr:cNvPicPr>
      </xdr:nvPicPr>
      <xdr:blipFill>
        <a:blip r:embed="rId31"/>
        <a:stretch>
          <a:fillRect/>
        </a:stretch>
      </xdr:blipFill>
      <xdr:spPr>
        <a:xfrm>
          <a:off x="1371600" y="1457325"/>
          <a:ext cx="1266825" cy="361950"/>
        </a:xfrm>
        <a:prstGeom prst="rect">
          <a:avLst/>
        </a:prstGeom>
        <a:solidFill>
          <a:srgbClr val="FFCC99"/>
        </a:solidFill>
        <a:ln w="9525" cmpd="sng">
          <a:solidFill>
            <a:srgbClr val="FF00FF"/>
          </a:solidFill>
          <a:headEnd type="none"/>
          <a:tailEnd type="none"/>
        </a:ln>
      </xdr:spPr>
    </xdr:pic>
    <xdr:clientData/>
  </xdr:twoCellAnchor>
  <xdr:twoCellAnchor editAs="oneCell">
    <xdr:from>
      <xdr:col>1</xdr:col>
      <xdr:colOff>114300</xdr:colOff>
      <xdr:row>12</xdr:row>
      <xdr:rowOff>0</xdr:rowOff>
    </xdr:from>
    <xdr:to>
      <xdr:col>3</xdr:col>
      <xdr:colOff>104775</xdr:colOff>
      <xdr:row>13</xdr:row>
      <xdr:rowOff>142875</xdr:rowOff>
    </xdr:to>
    <xdr:pic>
      <xdr:nvPicPr>
        <xdr:cNvPr id="41" name="Picture 80"/>
        <xdr:cNvPicPr preferRelativeResize="1">
          <a:picLocks noChangeAspect="1"/>
        </xdr:cNvPicPr>
      </xdr:nvPicPr>
      <xdr:blipFill>
        <a:blip r:embed="rId32"/>
        <a:stretch>
          <a:fillRect/>
        </a:stretch>
      </xdr:blipFill>
      <xdr:spPr>
        <a:xfrm>
          <a:off x="1171575" y="1943100"/>
          <a:ext cx="1514475" cy="30480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85725</xdr:colOff>
      <xdr:row>107</xdr:row>
      <xdr:rowOff>85725</xdr:rowOff>
    </xdr:from>
    <xdr:to>
      <xdr:col>4</xdr:col>
      <xdr:colOff>419100</xdr:colOff>
      <xdr:row>109</xdr:row>
      <xdr:rowOff>85725</xdr:rowOff>
    </xdr:to>
    <xdr:pic>
      <xdr:nvPicPr>
        <xdr:cNvPr id="42" name="Picture 81"/>
        <xdr:cNvPicPr preferRelativeResize="1">
          <a:picLocks noChangeAspect="1"/>
        </xdr:cNvPicPr>
      </xdr:nvPicPr>
      <xdr:blipFill>
        <a:blip r:embed="rId33"/>
        <a:stretch>
          <a:fillRect/>
        </a:stretch>
      </xdr:blipFill>
      <xdr:spPr>
        <a:xfrm>
          <a:off x="2667000" y="17545050"/>
          <a:ext cx="1095375" cy="323850"/>
        </a:xfrm>
        <a:prstGeom prst="rect">
          <a:avLst/>
        </a:prstGeom>
        <a:solidFill>
          <a:srgbClr val="FFFF00"/>
        </a:solidFill>
        <a:ln w="9525" cmpd="sng">
          <a:solidFill>
            <a:srgbClr val="FF00FF"/>
          </a:solidFill>
          <a:headEnd type="none"/>
          <a:tailEnd type="none"/>
        </a:ln>
      </xdr:spPr>
    </xdr:pic>
    <xdr:clientData/>
  </xdr:twoCellAnchor>
  <xdr:twoCellAnchor editAs="oneCell">
    <xdr:from>
      <xdr:col>1</xdr:col>
      <xdr:colOff>180975</xdr:colOff>
      <xdr:row>128</xdr:row>
      <xdr:rowOff>114300</xdr:rowOff>
    </xdr:from>
    <xdr:to>
      <xdr:col>2</xdr:col>
      <xdr:colOff>314325</xdr:colOff>
      <xdr:row>132</xdr:row>
      <xdr:rowOff>95250</xdr:rowOff>
    </xdr:to>
    <xdr:pic>
      <xdr:nvPicPr>
        <xdr:cNvPr id="43" name="Picture 82"/>
        <xdr:cNvPicPr preferRelativeResize="1">
          <a:picLocks noChangeAspect="1"/>
        </xdr:cNvPicPr>
      </xdr:nvPicPr>
      <xdr:blipFill>
        <a:blip r:embed="rId34"/>
        <a:stretch>
          <a:fillRect/>
        </a:stretch>
      </xdr:blipFill>
      <xdr:spPr>
        <a:xfrm>
          <a:off x="1238250" y="21012150"/>
          <a:ext cx="895350" cy="628650"/>
        </a:xfrm>
        <a:prstGeom prst="rect">
          <a:avLst/>
        </a:prstGeom>
        <a:solidFill>
          <a:srgbClr val="FFFF00"/>
        </a:solidFill>
        <a:ln w="9525" cmpd="sng">
          <a:solidFill>
            <a:srgbClr val="FF00FF"/>
          </a:solidFill>
          <a:headEnd type="none"/>
          <a:tailEnd type="none"/>
        </a:ln>
      </xdr:spPr>
    </xdr:pic>
    <xdr:clientData/>
  </xdr:twoCellAnchor>
  <xdr:twoCellAnchor editAs="oneCell">
    <xdr:from>
      <xdr:col>1</xdr:col>
      <xdr:colOff>323850</xdr:colOff>
      <xdr:row>174</xdr:row>
      <xdr:rowOff>28575</xdr:rowOff>
    </xdr:from>
    <xdr:to>
      <xdr:col>2</xdr:col>
      <xdr:colOff>419100</xdr:colOff>
      <xdr:row>177</xdr:row>
      <xdr:rowOff>114300</xdr:rowOff>
    </xdr:to>
    <xdr:pic>
      <xdr:nvPicPr>
        <xdr:cNvPr id="44" name="Picture 84"/>
        <xdr:cNvPicPr preferRelativeResize="1">
          <a:picLocks noChangeAspect="1"/>
        </xdr:cNvPicPr>
      </xdr:nvPicPr>
      <xdr:blipFill>
        <a:blip r:embed="rId35"/>
        <a:stretch>
          <a:fillRect/>
        </a:stretch>
      </xdr:blipFill>
      <xdr:spPr>
        <a:xfrm>
          <a:off x="1381125" y="28460700"/>
          <a:ext cx="857250" cy="571500"/>
        </a:xfrm>
        <a:prstGeom prst="rect">
          <a:avLst/>
        </a:prstGeom>
        <a:solidFill>
          <a:srgbClr val="FFFFFF"/>
        </a:solidFill>
        <a:ln w="9525" cmpd="sng">
          <a:solidFill>
            <a:srgbClr val="FF00FF"/>
          </a:solidFill>
          <a:headEnd type="none"/>
          <a:tailEnd type="none"/>
        </a:ln>
      </xdr:spPr>
    </xdr:pic>
    <xdr:clientData/>
  </xdr:twoCellAnchor>
  <xdr:twoCellAnchor editAs="oneCell">
    <xdr:from>
      <xdr:col>1</xdr:col>
      <xdr:colOff>238125</xdr:colOff>
      <xdr:row>214</xdr:row>
      <xdr:rowOff>66675</xdr:rowOff>
    </xdr:from>
    <xdr:to>
      <xdr:col>2</xdr:col>
      <xdr:colOff>400050</xdr:colOff>
      <xdr:row>216</xdr:row>
      <xdr:rowOff>152400</xdr:rowOff>
    </xdr:to>
    <xdr:pic>
      <xdr:nvPicPr>
        <xdr:cNvPr id="45" name="Picture 85"/>
        <xdr:cNvPicPr preferRelativeResize="1">
          <a:picLocks noChangeAspect="1"/>
        </xdr:cNvPicPr>
      </xdr:nvPicPr>
      <xdr:blipFill>
        <a:blip r:embed="rId36"/>
        <a:stretch>
          <a:fillRect/>
        </a:stretch>
      </xdr:blipFill>
      <xdr:spPr>
        <a:xfrm>
          <a:off x="1295400" y="35042475"/>
          <a:ext cx="923925" cy="409575"/>
        </a:xfrm>
        <a:prstGeom prst="rect">
          <a:avLst/>
        </a:prstGeom>
        <a:solidFill>
          <a:srgbClr val="FFCC99"/>
        </a:solidFill>
        <a:ln w="9525" cmpd="sng">
          <a:solidFill>
            <a:srgbClr val="FF00FF"/>
          </a:solidFill>
          <a:headEnd type="none"/>
          <a:tailEnd type="none"/>
        </a:ln>
      </xdr:spPr>
    </xdr:pic>
    <xdr:clientData/>
  </xdr:twoCellAnchor>
  <xdr:twoCellAnchor editAs="oneCell">
    <xdr:from>
      <xdr:col>1</xdr:col>
      <xdr:colOff>238125</xdr:colOff>
      <xdr:row>246</xdr:row>
      <xdr:rowOff>85725</xdr:rowOff>
    </xdr:from>
    <xdr:to>
      <xdr:col>2</xdr:col>
      <xdr:colOff>361950</xdr:colOff>
      <xdr:row>248</xdr:row>
      <xdr:rowOff>104775</xdr:rowOff>
    </xdr:to>
    <xdr:pic>
      <xdr:nvPicPr>
        <xdr:cNvPr id="46" name="Picture 86"/>
        <xdr:cNvPicPr preferRelativeResize="1">
          <a:picLocks noChangeAspect="1"/>
        </xdr:cNvPicPr>
      </xdr:nvPicPr>
      <xdr:blipFill>
        <a:blip r:embed="rId37"/>
        <a:stretch>
          <a:fillRect/>
        </a:stretch>
      </xdr:blipFill>
      <xdr:spPr>
        <a:xfrm>
          <a:off x="1295400" y="40309800"/>
          <a:ext cx="885825" cy="342900"/>
        </a:xfrm>
        <a:prstGeom prst="rect">
          <a:avLst/>
        </a:prstGeom>
        <a:solidFill>
          <a:srgbClr val="CCFFCC"/>
        </a:solidFill>
        <a:ln w="9525" cmpd="sng">
          <a:solidFill>
            <a:srgbClr val="FF00FF"/>
          </a:solidFill>
          <a:headEnd type="none"/>
          <a:tailEnd type="none"/>
        </a:ln>
      </xdr:spPr>
    </xdr:pic>
    <xdr:clientData/>
  </xdr:twoCellAnchor>
  <xdr:twoCellAnchor editAs="oneCell">
    <xdr:from>
      <xdr:col>1</xdr:col>
      <xdr:colOff>180975</xdr:colOff>
      <xdr:row>281</xdr:row>
      <xdr:rowOff>76200</xdr:rowOff>
    </xdr:from>
    <xdr:to>
      <xdr:col>4</xdr:col>
      <xdr:colOff>323850</xdr:colOff>
      <xdr:row>283</xdr:row>
      <xdr:rowOff>28575</xdr:rowOff>
    </xdr:to>
    <xdr:pic>
      <xdr:nvPicPr>
        <xdr:cNvPr id="47" name="Picture 88"/>
        <xdr:cNvPicPr preferRelativeResize="1">
          <a:picLocks noChangeAspect="1"/>
        </xdr:cNvPicPr>
      </xdr:nvPicPr>
      <xdr:blipFill>
        <a:blip r:embed="rId38"/>
        <a:stretch>
          <a:fillRect/>
        </a:stretch>
      </xdr:blipFill>
      <xdr:spPr>
        <a:xfrm>
          <a:off x="1238250" y="46043850"/>
          <a:ext cx="2428875" cy="276225"/>
        </a:xfrm>
        <a:prstGeom prst="rect">
          <a:avLst/>
        </a:prstGeom>
        <a:solidFill>
          <a:srgbClr val="FFCC99"/>
        </a:solidFill>
        <a:ln w="9525" cmpd="sng">
          <a:solidFill>
            <a:srgbClr val="FF00FF"/>
          </a:solidFill>
          <a:headEnd type="none"/>
          <a:tailEnd type="none"/>
        </a:ln>
      </xdr:spPr>
    </xdr:pic>
    <xdr:clientData/>
  </xdr:twoCellAnchor>
  <xdr:twoCellAnchor editAs="oneCell">
    <xdr:from>
      <xdr:col>1</xdr:col>
      <xdr:colOff>76200</xdr:colOff>
      <xdr:row>300</xdr:row>
      <xdr:rowOff>38100</xdr:rowOff>
    </xdr:from>
    <xdr:to>
      <xdr:col>4</xdr:col>
      <xdr:colOff>28575</xdr:colOff>
      <xdr:row>302</xdr:row>
      <xdr:rowOff>47625</xdr:rowOff>
    </xdr:to>
    <xdr:pic>
      <xdr:nvPicPr>
        <xdr:cNvPr id="48" name="Picture 89"/>
        <xdr:cNvPicPr preferRelativeResize="1">
          <a:picLocks noChangeAspect="1"/>
        </xdr:cNvPicPr>
      </xdr:nvPicPr>
      <xdr:blipFill>
        <a:blip r:embed="rId39"/>
        <a:stretch>
          <a:fillRect/>
        </a:stretch>
      </xdr:blipFill>
      <xdr:spPr>
        <a:xfrm>
          <a:off x="1133475" y="49101375"/>
          <a:ext cx="2238375" cy="333375"/>
        </a:xfrm>
        <a:prstGeom prst="rect">
          <a:avLst/>
        </a:prstGeom>
        <a:solidFill>
          <a:srgbClr val="00FFFF"/>
        </a:solidFill>
        <a:ln w="9525" cmpd="sng">
          <a:solidFill>
            <a:srgbClr val="FF00FF"/>
          </a:solidFill>
          <a:headEnd type="none"/>
          <a:tailEnd type="none"/>
        </a:ln>
      </xdr:spPr>
    </xdr:pic>
    <xdr:clientData/>
  </xdr:twoCellAnchor>
  <xdr:twoCellAnchor editAs="oneCell">
    <xdr:from>
      <xdr:col>1</xdr:col>
      <xdr:colOff>200025</xdr:colOff>
      <xdr:row>339</xdr:row>
      <xdr:rowOff>0</xdr:rowOff>
    </xdr:from>
    <xdr:to>
      <xdr:col>3</xdr:col>
      <xdr:colOff>466725</xdr:colOff>
      <xdr:row>342</xdr:row>
      <xdr:rowOff>28575</xdr:rowOff>
    </xdr:to>
    <xdr:pic>
      <xdr:nvPicPr>
        <xdr:cNvPr id="49" name="Picture 90"/>
        <xdr:cNvPicPr preferRelativeResize="1">
          <a:picLocks noChangeAspect="1"/>
        </xdr:cNvPicPr>
      </xdr:nvPicPr>
      <xdr:blipFill>
        <a:blip r:embed="rId40"/>
        <a:stretch>
          <a:fillRect/>
        </a:stretch>
      </xdr:blipFill>
      <xdr:spPr>
        <a:xfrm>
          <a:off x="1257300" y="55464075"/>
          <a:ext cx="1790700" cy="514350"/>
        </a:xfrm>
        <a:prstGeom prst="rect">
          <a:avLst/>
        </a:prstGeom>
        <a:solidFill>
          <a:srgbClr val="00FFFF"/>
        </a:solidFill>
        <a:ln w="9525" cmpd="sng">
          <a:solidFill>
            <a:srgbClr val="FF00FF"/>
          </a:solidFill>
          <a:headEnd type="none"/>
          <a:tailEnd type="none"/>
        </a:ln>
      </xdr:spPr>
    </xdr:pic>
    <xdr:clientData/>
  </xdr:twoCellAnchor>
  <xdr:twoCellAnchor editAs="oneCell">
    <xdr:from>
      <xdr:col>1</xdr:col>
      <xdr:colOff>219075</xdr:colOff>
      <xdr:row>379</xdr:row>
      <xdr:rowOff>114300</xdr:rowOff>
    </xdr:from>
    <xdr:to>
      <xdr:col>3</xdr:col>
      <xdr:colOff>219075</xdr:colOff>
      <xdr:row>381</xdr:row>
      <xdr:rowOff>95250</xdr:rowOff>
    </xdr:to>
    <xdr:pic>
      <xdr:nvPicPr>
        <xdr:cNvPr id="50" name="Picture 91"/>
        <xdr:cNvPicPr preferRelativeResize="1">
          <a:picLocks noChangeAspect="1"/>
        </xdr:cNvPicPr>
      </xdr:nvPicPr>
      <xdr:blipFill>
        <a:blip r:embed="rId41"/>
        <a:stretch>
          <a:fillRect/>
        </a:stretch>
      </xdr:blipFill>
      <xdr:spPr>
        <a:xfrm>
          <a:off x="1276350" y="62141100"/>
          <a:ext cx="1524000" cy="304800"/>
        </a:xfrm>
        <a:prstGeom prst="rect">
          <a:avLst/>
        </a:prstGeom>
        <a:solidFill>
          <a:srgbClr val="00FFFF"/>
        </a:solidFill>
        <a:ln w="9525" cmpd="sng">
          <a:solidFill>
            <a:srgbClr val="FF00FF"/>
          </a:solidFill>
          <a:headEnd type="none"/>
          <a:tailEnd type="none"/>
        </a:ln>
      </xdr:spPr>
    </xdr:pic>
    <xdr:clientData/>
  </xdr:twoCellAnchor>
  <xdr:twoCellAnchor editAs="oneCell">
    <xdr:from>
      <xdr:col>1</xdr:col>
      <xdr:colOff>123825</xdr:colOff>
      <xdr:row>433</xdr:row>
      <xdr:rowOff>152400</xdr:rowOff>
    </xdr:from>
    <xdr:to>
      <xdr:col>2</xdr:col>
      <xdr:colOff>304800</xdr:colOff>
      <xdr:row>437</xdr:row>
      <xdr:rowOff>0</xdr:rowOff>
    </xdr:to>
    <xdr:pic>
      <xdr:nvPicPr>
        <xdr:cNvPr id="51" name="Picture 92"/>
        <xdr:cNvPicPr preferRelativeResize="1">
          <a:picLocks noChangeAspect="1"/>
        </xdr:cNvPicPr>
      </xdr:nvPicPr>
      <xdr:blipFill>
        <a:blip r:embed="rId42"/>
        <a:stretch>
          <a:fillRect/>
        </a:stretch>
      </xdr:blipFill>
      <xdr:spPr>
        <a:xfrm>
          <a:off x="1181100" y="71027925"/>
          <a:ext cx="942975" cy="495300"/>
        </a:xfrm>
        <a:prstGeom prst="rect">
          <a:avLst/>
        </a:prstGeom>
        <a:solidFill>
          <a:srgbClr val="FFCC99"/>
        </a:solidFill>
        <a:ln w="9525" cmpd="sng">
          <a:solidFill>
            <a:srgbClr val="FF00FF"/>
          </a:solidFill>
          <a:headEnd type="none"/>
          <a:tailEnd type="none"/>
        </a:ln>
      </xdr:spPr>
    </xdr:pic>
    <xdr:clientData/>
  </xdr:twoCellAnchor>
  <xdr:twoCellAnchor editAs="oneCell">
    <xdr:from>
      <xdr:col>1</xdr:col>
      <xdr:colOff>276225</xdr:colOff>
      <xdr:row>450</xdr:row>
      <xdr:rowOff>28575</xdr:rowOff>
    </xdr:from>
    <xdr:to>
      <xdr:col>4</xdr:col>
      <xdr:colOff>352425</xdr:colOff>
      <xdr:row>452</xdr:row>
      <xdr:rowOff>19050</xdr:rowOff>
    </xdr:to>
    <xdr:pic>
      <xdr:nvPicPr>
        <xdr:cNvPr id="52" name="Picture 94"/>
        <xdr:cNvPicPr preferRelativeResize="1">
          <a:picLocks noChangeAspect="1"/>
        </xdr:cNvPicPr>
      </xdr:nvPicPr>
      <xdr:blipFill>
        <a:blip r:embed="rId43"/>
        <a:stretch>
          <a:fillRect/>
        </a:stretch>
      </xdr:blipFill>
      <xdr:spPr>
        <a:xfrm>
          <a:off x="1333500" y="73675875"/>
          <a:ext cx="2362200" cy="314325"/>
        </a:xfrm>
        <a:prstGeom prst="rect">
          <a:avLst/>
        </a:prstGeom>
        <a:solidFill>
          <a:srgbClr val="CCFFFF"/>
        </a:solidFill>
        <a:ln w="9525" cmpd="sng">
          <a:solidFill>
            <a:srgbClr val="FF00FF"/>
          </a:solidFill>
          <a:headEnd type="none"/>
          <a:tailEnd type="none"/>
        </a:ln>
      </xdr:spPr>
    </xdr:pic>
    <xdr:clientData/>
  </xdr:twoCellAnchor>
  <xdr:twoCellAnchor editAs="oneCell">
    <xdr:from>
      <xdr:col>1</xdr:col>
      <xdr:colOff>66675</xdr:colOff>
      <xdr:row>467</xdr:row>
      <xdr:rowOff>9525</xdr:rowOff>
    </xdr:from>
    <xdr:to>
      <xdr:col>4</xdr:col>
      <xdr:colOff>581025</xdr:colOff>
      <xdr:row>469</xdr:row>
      <xdr:rowOff>47625</xdr:rowOff>
    </xdr:to>
    <xdr:pic>
      <xdr:nvPicPr>
        <xdr:cNvPr id="53" name="Picture 95"/>
        <xdr:cNvPicPr preferRelativeResize="1">
          <a:picLocks noChangeAspect="1"/>
        </xdr:cNvPicPr>
      </xdr:nvPicPr>
      <xdr:blipFill>
        <a:blip r:embed="rId44"/>
        <a:stretch>
          <a:fillRect/>
        </a:stretch>
      </xdr:blipFill>
      <xdr:spPr>
        <a:xfrm>
          <a:off x="1123950" y="76428600"/>
          <a:ext cx="2800350" cy="361950"/>
        </a:xfrm>
        <a:prstGeom prst="rect">
          <a:avLst/>
        </a:prstGeom>
        <a:solidFill>
          <a:srgbClr val="FFFF99"/>
        </a:solidFill>
        <a:ln w="9525" cmpd="sng">
          <a:solidFill>
            <a:srgbClr val="FF00FF"/>
          </a:solidFill>
          <a:headEnd type="none"/>
          <a:tailEnd type="none"/>
        </a:ln>
      </xdr:spPr>
    </xdr:pic>
    <xdr:clientData/>
  </xdr:twoCellAnchor>
  <xdr:twoCellAnchor>
    <xdr:from>
      <xdr:col>1</xdr:col>
      <xdr:colOff>742950</xdr:colOff>
      <xdr:row>0</xdr:row>
      <xdr:rowOff>114300</xdr:rowOff>
    </xdr:from>
    <xdr:to>
      <xdr:col>10</xdr:col>
      <xdr:colOff>676275</xdr:colOff>
      <xdr:row>5</xdr:row>
      <xdr:rowOff>38100</xdr:rowOff>
    </xdr:to>
    <xdr:sp>
      <xdr:nvSpPr>
        <xdr:cNvPr id="54" name="Rectangle 111"/>
        <xdr:cNvSpPr>
          <a:spLocks/>
        </xdr:cNvSpPr>
      </xdr:nvSpPr>
      <xdr:spPr>
        <a:xfrm>
          <a:off x="1800225" y="114300"/>
          <a:ext cx="6848475" cy="733425"/>
        </a:xfrm>
        <a:prstGeom prst="roundRect">
          <a:avLst/>
        </a:prstGeom>
        <a:blipFill>
          <a:blip r:embed="rId105"/>
          <a:srcRect/>
          <a:stretch>
            <a:fillRect/>
          </a:stretch>
        </a:blipFill>
        <a:ln w="9525" cmpd="sng">
          <a:solidFill>
            <a:srgbClr val="000000"/>
          </a:solidFill>
          <a:headEnd type="none"/>
          <a:tailEnd type="none"/>
        </a:ln>
      </xdr:spPr>
      <xdr:txBody>
        <a:bodyPr vertOverflow="clip" wrap="square"/>
        <a:p>
          <a:pPr algn="ctr">
            <a:defRPr/>
          </a:pPr>
          <a:r>
            <a:rPr lang="en-US" cap="none" sz="2000" b="1" i="0" u="none" baseline="0">
              <a:solidFill>
                <a:srgbClr val="000080"/>
              </a:solidFill>
              <a:latin typeface="Arial"/>
              <a:ea typeface="Arial"/>
              <a:cs typeface="Arial"/>
            </a:rPr>
            <a:t>Precálculo: Cursos Programados.
Ejemplos de Exponentes y Logaritmos.</a:t>
          </a:r>
        </a:p>
      </xdr:txBody>
    </xdr:sp>
    <xdr:clientData/>
  </xdr:twoCellAnchor>
  <xdr:twoCellAnchor editAs="oneCell">
    <xdr:from>
      <xdr:col>4</xdr:col>
      <xdr:colOff>0</xdr:colOff>
      <xdr:row>24</xdr:row>
      <xdr:rowOff>0</xdr:rowOff>
    </xdr:from>
    <xdr:to>
      <xdr:col>6</xdr:col>
      <xdr:colOff>485775</xdr:colOff>
      <xdr:row>25</xdr:row>
      <xdr:rowOff>19050</xdr:rowOff>
    </xdr:to>
    <xdr:pic>
      <xdr:nvPicPr>
        <xdr:cNvPr id="55" name="Picture 116"/>
        <xdr:cNvPicPr preferRelativeResize="1">
          <a:picLocks noChangeAspect="1"/>
        </xdr:cNvPicPr>
      </xdr:nvPicPr>
      <xdr:blipFill>
        <a:blip r:embed="rId45"/>
        <a:stretch>
          <a:fillRect/>
        </a:stretch>
      </xdr:blipFill>
      <xdr:spPr>
        <a:xfrm>
          <a:off x="3343275" y="3933825"/>
          <a:ext cx="2009775" cy="180975"/>
        </a:xfrm>
        <a:prstGeom prst="rect">
          <a:avLst/>
        </a:prstGeom>
        <a:solidFill>
          <a:srgbClr val="FFFF99"/>
        </a:solidFill>
        <a:ln w="9525" cmpd="sng">
          <a:solidFill>
            <a:srgbClr val="FF00FF"/>
          </a:solidFill>
          <a:headEnd type="none"/>
          <a:tailEnd type="none"/>
        </a:ln>
      </xdr:spPr>
    </xdr:pic>
    <xdr:clientData/>
  </xdr:twoCellAnchor>
  <xdr:twoCellAnchor editAs="oneCell">
    <xdr:from>
      <xdr:col>3</xdr:col>
      <xdr:colOff>304800</xdr:colOff>
      <xdr:row>20</xdr:row>
      <xdr:rowOff>133350</xdr:rowOff>
    </xdr:from>
    <xdr:to>
      <xdr:col>5</xdr:col>
      <xdr:colOff>190500</xdr:colOff>
      <xdr:row>21</xdr:row>
      <xdr:rowOff>142875</xdr:rowOff>
    </xdr:to>
    <xdr:pic>
      <xdr:nvPicPr>
        <xdr:cNvPr id="56" name="Picture 117"/>
        <xdr:cNvPicPr preferRelativeResize="1">
          <a:picLocks noChangeAspect="1"/>
        </xdr:cNvPicPr>
      </xdr:nvPicPr>
      <xdr:blipFill>
        <a:blip r:embed="rId46"/>
        <a:stretch>
          <a:fillRect/>
        </a:stretch>
      </xdr:blipFill>
      <xdr:spPr>
        <a:xfrm>
          <a:off x="2886075" y="3400425"/>
          <a:ext cx="1409700" cy="180975"/>
        </a:xfrm>
        <a:prstGeom prst="rect">
          <a:avLst/>
        </a:prstGeom>
        <a:solidFill>
          <a:srgbClr val="CCFFFF"/>
        </a:solidFill>
        <a:ln w="9525" cmpd="sng">
          <a:solidFill>
            <a:srgbClr val="FF00FF"/>
          </a:solidFill>
          <a:headEnd type="none"/>
          <a:tailEnd type="none"/>
        </a:ln>
      </xdr:spPr>
    </xdr:pic>
    <xdr:clientData/>
  </xdr:twoCellAnchor>
  <xdr:twoCellAnchor editAs="oneCell">
    <xdr:from>
      <xdr:col>4</xdr:col>
      <xdr:colOff>0</xdr:colOff>
      <xdr:row>25</xdr:row>
      <xdr:rowOff>85725</xdr:rowOff>
    </xdr:from>
    <xdr:to>
      <xdr:col>7</xdr:col>
      <xdr:colOff>295275</xdr:colOff>
      <xdr:row>26</xdr:row>
      <xdr:rowOff>142875</xdr:rowOff>
    </xdr:to>
    <xdr:pic>
      <xdr:nvPicPr>
        <xdr:cNvPr id="57" name="Picture 119"/>
        <xdr:cNvPicPr preferRelativeResize="1">
          <a:picLocks noChangeAspect="1"/>
        </xdr:cNvPicPr>
      </xdr:nvPicPr>
      <xdr:blipFill>
        <a:blip r:embed="rId47"/>
        <a:stretch>
          <a:fillRect/>
        </a:stretch>
      </xdr:blipFill>
      <xdr:spPr>
        <a:xfrm>
          <a:off x="3343275" y="4181475"/>
          <a:ext cx="2638425" cy="228600"/>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19050</xdr:colOff>
      <xdr:row>27</xdr:row>
      <xdr:rowOff>76200</xdr:rowOff>
    </xdr:from>
    <xdr:to>
      <xdr:col>6</xdr:col>
      <xdr:colOff>619125</xdr:colOff>
      <xdr:row>28</xdr:row>
      <xdr:rowOff>133350</xdr:rowOff>
    </xdr:to>
    <xdr:pic>
      <xdr:nvPicPr>
        <xdr:cNvPr id="58" name="Picture 120"/>
        <xdr:cNvPicPr preferRelativeResize="1">
          <a:picLocks noChangeAspect="1"/>
        </xdr:cNvPicPr>
      </xdr:nvPicPr>
      <xdr:blipFill>
        <a:blip r:embed="rId48"/>
        <a:stretch>
          <a:fillRect/>
        </a:stretch>
      </xdr:blipFill>
      <xdr:spPr>
        <a:xfrm>
          <a:off x="3362325" y="4505325"/>
          <a:ext cx="2124075" cy="228600"/>
        </a:xfrm>
        <a:prstGeom prst="rect">
          <a:avLst/>
        </a:prstGeom>
        <a:solidFill>
          <a:srgbClr val="FFCC99"/>
        </a:solidFill>
        <a:ln w="9525" cmpd="sng">
          <a:solidFill>
            <a:srgbClr val="FF00FF"/>
          </a:solidFill>
          <a:headEnd type="none"/>
          <a:tailEnd type="none"/>
        </a:ln>
      </xdr:spPr>
    </xdr:pic>
    <xdr:clientData/>
  </xdr:twoCellAnchor>
  <xdr:twoCellAnchor editAs="oneCell">
    <xdr:from>
      <xdr:col>11</xdr:col>
      <xdr:colOff>114300</xdr:colOff>
      <xdr:row>42</xdr:row>
      <xdr:rowOff>38100</xdr:rowOff>
    </xdr:from>
    <xdr:to>
      <xdr:col>14</xdr:col>
      <xdr:colOff>685800</xdr:colOff>
      <xdr:row>44</xdr:row>
      <xdr:rowOff>133350</xdr:rowOff>
    </xdr:to>
    <xdr:pic>
      <xdr:nvPicPr>
        <xdr:cNvPr id="59" name="Picture 121"/>
        <xdr:cNvPicPr preferRelativeResize="1">
          <a:picLocks noChangeAspect="1"/>
        </xdr:cNvPicPr>
      </xdr:nvPicPr>
      <xdr:blipFill>
        <a:blip r:embed="rId49"/>
        <a:stretch>
          <a:fillRect/>
        </a:stretch>
      </xdr:blipFill>
      <xdr:spPr>
        <a:xfrm>
          <a:off x="8763000" y="6905625"/>
          <a:ext cx="2857500" cy="419100"/>
        </a:xfrm>
        <a:prstGeom prst="rect">
          <a:avLst/>
        </a:prstGeom>
        <a:solidFill>
          <a:srgbClr val="FFFF99"/>
        </a:solidFill>
        <a:ln w="9525" cmpd="sng">
          <a:solidFill>
            <a:srgbClr val="FF00FF"/>
          </a:solidFill>
          <a:headEnd type="none"/>
          <a:tailEnd type="none"/>
        </a:ln>
      </xdr:spPr>
    </xdr:pic>
    <xdr:clientData/>
  </xdr:twoCellAnchor>
  <xdr:twoCellAnchor editAs="oneCell">
    <xdr:from>
      <xdr:col>11</xdr:col>
      <xdr:colOff>200025</xdr:colOff>
      <xdr:row>45</xdr:row>
      <xdr:rowOff>19050</xdr:rowOff>
    </xdr:from>
    <xdr:to>
      <xdr:col>14</xdr:col>
      <xdr:colOff>47625</xdr:colOff>
      <xdr:row>48</xdr:row>
      <xdr:rowOff>123825</xdr:rowOff>
    </xdr:to>
    <xdr:pic>
      <xdr:nvPicPr>
        <xdr:cNvPr id="60" name="Picture 122"/>
        <xdr:cNvPicPr preferRelativeResize="1">
          <a:picLocks noChangeAspect="1"/>
        </xdr:cNvPicPr>
      </xdr:nvPicPr>
      <xdr:blipFill>
        <a:blip r:embed="rId50"/>
        <a:stretch>
          <a:fillRect/>
        </a:stretch>
      </xdr:blipFill>
      <xdr:spPr>
        <a:xfrm>
          <a:off x="8848725" y="7381875"/>
          <a:ext cx="2133600" cy="609600"/>
        </a:xfrm>
        <a:prstGeom prst="rect">
          <a:avLst/>
        </a:prstGeom>
        <a:solidFill>
          <a:srgbClr val="CCFFCC"/>
        </a:solidFill>
        <a:ln w="9525" cmpd="sng">
          <a:solidFill>
            <a:srgbClr val="FF00FF"/>
          </a:solidFill>
          <a:headEnd type="none"/>
          <a:tailEnd type="none"/>
        </a:ln>
      </xdr:spPr>
    </xdr:pic>
    <xdr:clientData/>
  </xdr:twoCellAnchor>
  <xdr:twoCellAnchor editAs="oneCell">
    <xdr:from>
      <xdr:col>11</xdr:col>
      <xdr:colOff>238125</xdr:colOff>
      <xdr:row>49</xdr:row>
      <xdr:rowOff>38100</xdr:rowOff>
    </xdr:from>
    <xdr:to>
      <xdr:col>14</xdr:col>
      <xdr:colOff>95250</xdr:colOff>
      <xdr:row>51</xdr:row>
      <xdr:rowOff>133350</xdr:rowOff>
    </xdr:to>
    <xdr:pic>
      <xdr:nvPicPr>
        <xdr:cNvPr id="61" name="Picture 123"/>
        <xdr:cNvPicPr preferRelativeResize="1">
          <a:picLocks noChangeAspect="1"/>
        </xdr:cNvPicPr>
      </xdr:nvPicPr>
      <xdr:blipFill>
        <a:blip r:embed="rId51"/>
        <a:stretch>
          <a:fillRect/>
        </a:stretch>
      </xdr:blipFill>
      <xdr:spPr>
        <a:xfrm>
          <a:off x="8886825" y="8067675"/>
          <a:ext cx="2143125" cy="41910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133350</xdr:colOff>
      <xdr:row>55</xdr:row>
      <xdr:rowOff>104775</xdr:rowOff>
    </xdr:from>
    <xdr:to>
      <xdr:col>7</xdr:col>
      <xdr:colOff>152400</xdr:colOff>
      <xdr:row>62</xdr:row>
      <xdr:rowOff>28575</xdr:rowOff>
    </xdr:to>
    <xdr:pic>
      <xdr:nvPicPr>
        <xdr:cNvPr id="62" name="Picture 124"/>
        <xdr:cNvPicPr preferRelativeResize="1">
          <a:picLocks noChangeAspect="1"/>
        </xdr:cNvPicPr>
      </xdr:nvPicPr>
      <xdr:blipFill>
        <a:blip r:embed="rId52"/>
        <a:stretch>
          <a:fillRect/>
        </a:stretch>
      </xdr:blipFill>
      <xdr:spPr>
        <a:xfrm>
          <a:off x="2714625" y="9105900"/>
          <a:ext cx="3124200" cy="1057275"/>
        </a:xfrm>
        <a:prstGeom prst="rect">
          <a:avLst/>
        </a:prstGeom>
        <a:solidFill>
          <a:srgbClr val="FFCC99"/>
        </a:solidFill>
        <a:ln w="9525" cmpd="sng">
          <a:solidFill>
            <a:srgbClr val="FF00FF"/>
          </a:solidFill>
          <a:headEnd type="none"/>
          <a:tailEnd type="none"/>
        </a:ln>
      </xdr:spPr>
    </xdr:pic>
    <xdr:clientData/>
  </xdr:twoCellAnchor>
  <xdr:twoCellAnchor editAs="oneCell">
    <xdr:from>
      <xdr:col>2</xdr:col>
      <xdr:colOff>66675</xdr:colOff>
      <xdr:row>55</xdr:row>
      <xdr:rowOff>95250</xdr:rowOff>
    </xdr:from>
    <xdr:to>
      <xdr:col>2</xdr:col>
      <xdr:colOff>752475</xdr:colOff>
      <xdr:row>58</xdr:row>
      <xdr:rowOff>28575</xdr:rowOff>
    </xdr:to>
    <xdr:pic>
      <xdr:nvPicPr>
        <xdr:cNvPr id="63" name="Picture 125"/>
        <xdr:cNvPicPr preferRelativeResize="1">
          <a:picLocks noChangeAspect="1"/>
        </xdr:cNvPicPr>
      </xdr:nvPicPr>
      <xdr:blipFill>
        <a:blip r:embed="rId53"/>
        <a:stretch>
          <a:fillRect/>
        </a:stretch>
      </xdr:blipFill>
      <xdr:spPr>
        <a:xfrm>
          <a:off x="1885950" y="9096375"/>
          <a:ext cx="685800" cy="419100"/>
        </a:xfrm>
        <a:prstGeom prst="rect">
          <a:avLst/>
        </a:prstGeom>
        <a:solidFill>
          <a:srgbClr val="FFFF00"/>
        </a:solidFill>
        <a:ln w="9525" cmpd="sng">
          <a:solidFill>
            <a:srgbClr val="FF00FF"/>
          </a:solidFill>
          <a:headEnd type="none"/>
          <a:tailEnd type="none"/>
        </a:ln>
      </xdr:spPr>
    </xdr:pic>
    <xdr:clientData/>
  </xdr:twoCellAnchor>
  <xdr:twoCellAnchor editAs="oneCell">
    <xdr:from>
      <xdr:col>11</xdr:col>
      <xdr:colOff>209550</xdr:colOff>
      <xdr:row>59</xdr:row>
      <xdr:rowOff>19050</xdr:rowOff>
    </xdr:from>
    <xdr:to>
      <xdr:col>16</xdr:col>
      <xdr:colOff>438150</xdr:colOff>
      <xdr:row>62</xdr:row>
      <xdr:rowOff>152400</xdr:rowOff>
    </xdr:to>
    <xdr:pic>
      <xdr:nvPicPr>
        <xdr:cNvPr id="64" name="Picture 126"/>
        <xdr:cNvPicPr preferRelativeResize="1">
          <a:picLocks noChangeAspect="1"/>
        </xdr:cNvPicPr>
      </xdr:nvPicPr>
      <xdr:blipFill>
        <a:blip r:embed="rId54"/>
        <a:stretch>
          <a:fillRect/>
        </a:stretch>
      </xdr:blipFill>
      <xdr:spPr>
        <a:xfrm>
          <a:off x="8858250" y="9667875"/>
          <a:ext cx="4038600" cy="619125"/>
        </a:xfrm>
        <a:prstGeom prst="rect">
          <a:avLst/>
        </a:prstGeom>
        <a:solidFill>
          <a:srgbClr val="CCFFFF"/>
        </a:solidFill>
        <a:ln w="9525" cmpd="sng">
          <a:solidFill>
            <a:srgbClr val="FF00FF"/>
          </a:solidFill>
          <a:headEnd type="none"/>
          <a:tailEnd type="none"/>
        </a:ln>
      </xdr:spPr>
    </xdr:pic>
    <xdr:clientData/>
  </xdr:twoCellAnchor>
  <xdr:twoCellAnchor editAs="oneCell">
    <xdr:from>
      <xdr:col>11</xdr:col>
      <xdr:colOff>247650</xdr:colOff>
      <xdr:row>64</xdr:row>
      <xdr:rowOff>28575</xdr:rowOff>
    </xdr:from>
    <xdr:to>
      <xdr:col>16</xdr:col>
      <xdr:colOff>409575</xdr:colOff>
      <xdr:row>66</xdr:row>
      <xdr:rowOff>152400</xdr:rowOff>
    </xdr:to>
    <xdr:pic>
      <xdr:nvPicPr>
        <xdr:cNvPr id="65" name="Picture 127"/>
        <xdr:cNvPicPr preferRelativeResize="1">
          <a:picLocks noChangeAspect="1"/>
        </xdr:cNvPicPr>
      </xdr:nvPicPr>
      <xdr:blipFill>
        <a:blip r:embed="rId55"/>
        <a:stretch>
          <a:fillRect/>
        </a:stretch>
      </xdr:blipFill>
      <xdr:spPr>
        <a:xfrm>
          <a:off x="8896350" y="10487025"/>
          <a:ext cx="3971925" cy="447675"/>
        </a:xfrm>
        <a:prstGeom prst="rect">
          <a:avLst/>
        </a:prstGeom>
        <a:solidFill>
          <a:srgbClr val="CCFFCC"/>
        </a:solidFill>
        <a:ln w="9525" cmpd="sng">
          <a:solidFill>
            <a:srgbClr val="FF00FF"/>
          </a:solidFill>
          <a:headEnd type="none"/>
          <a:tailEnd type="none"/>
        </a:ln>
      </xdr:spPr>
    </xdr:pic>
    <xdr:clientData/>
  </xdr:twoCellAnchor>
  <xdr:twoCellAnchor editAs="oneCell">
    <xdr:from>
      <xdr:col>11</xdr:col>
      <xdr:colOff>266700</xdr:colOff>
      <xdr:row>67</xdr:row>
      <xdr:rowOff>123825</xdr:rowOff>
    </xdr:from>
    <xdr:to>
      <xdr:col>15</xdr:col>
      <xdr:colOff>571500</xdr:colOff>
      <xdr:row>71</xdr:row>
      <xdr:rowOff>85725</xdr:rowOff>
    </xdr:to>
    <xdr:pic>
      <xdr:nvPicPr>
        <xdr:cNvPr id="66" name="Picture 128"/>
        <xdr:cNvPicPr preferRelativeResize="1">
          <a:picLocks noChangeAspect="1"/>
        </xdr:cNvPicPr>
      </xdr:nvPicPr>
      <xdr:blipFill>
        <a:blip r:embed="rId56"/>
        <a:stretch>
          <a:fillRect/>
        </a:stretch>
      </xdr:blipFill>
      <xdr:spPr>
        <a:xfrm>
          <a:off x="8915400" y="11068050"/>
          <a:ext cx="3352800" cy="619125"/>
        </a:xfrm>
        <a:prstGeom prst="rect">
          <a:avLst/>
        </a:prstGeom>
        <a:solidFill>
          <a:srgbClr val="FFFF99"/>
        </a:solidFill>
        <a:ln w="9525" cmpd="sng">
          <a:solidFill>
            <a:srgbClr val="FF00FF"/>
          </a:solidFill>
          <a:headEnd type="none"/>
          <a:tailEnd type="none"/>
        </a:ln>
      </xdr:spPr>
    </xdr:pic>
    <xdr:clientData/>
  </xdr:twoCellAnchor>
  <xdr:twoCellAnchor editAs="oneCell">
    <xdr:from>
      <xdr:col>11</xdr:col>
      <xdr:colOff>276225</xdr:colOff>
      <xdr:row>72</xdr:row>
      <xdr:rowOff>28575</xdr:rowOff>
    </xdr:from>
    <xdr:to>
      <xdr:col>15</xdr:col>
      <xdr:colOff>571500</xdr:colOff>
      <xdr:row>74</xdr:row>
      <xdr:rowOff>114300</xdr:rowOff>
    </xdr:to>
    <xdr:pic>
      <xdr:nvPicPr>
        <xdr:cNvPr id="67" name="Picture 129"/>
        <xdr:cNvPicPr preferRelativeResize="1">
          <a:picLocks noChangeAspect="1"/>
        </xdr:cNvPicPr>
      </xdr:nvPicPr>
      <xdr:blipFill>
        <a:blip r:embed="rId57"/>
        <a:stretch>
          <a:fillRect/>
        </a:stretch>
      </xdr:blipFill>
      <xdr:spPr>
        <a:xfrm>
          <a:off x="8924925" y="11791950"/>
          <a:ext cx="3343275" cy="419100"/>
        </a:xfrm>
        <a:prstGeom prst="rect">
          <a:avLst/>
        </a:prstGeom>
        <a:solidFill>
          <a:srgbClr val="99CCFF"/>
        </a:solidFill>
        <a:ln w="9525" cmpd="sng">
          <a:solidFill>
            <a:srgbClr val="FF00FF"/>
          </a:solidFill>
          <a:headEnd type="none"/>
          <a:tailEnd type="none"/>
        </a:ln>
      </xdr:spPr>
    </xdr:pic>
    <xdr:clientData/>
  </xdr:twoCellAnchor>
  <xdr:twoCellAnchor editAs="oneCell">
    <xdr:from>
      <xdr:col>11</xdr:col>
      <xdr:colOff>285750</xdr:colOff>
      <xdr:row>75</xdr:row>
      <xdr:rowOff>0</xdr:rowOff>
    </xdr:from>
    <xdr:to>
      <xdr:col>15</xdr:col>
      <xdr:colOff>600075</xdr:colOff>
      <xdr:row>77</xdr:row>
      <xdr:rowOff>95250</xdr:rowOff>
    </xdr:to>
    <xdr:pic>
      <xdr:nvPicPr>
        <xdr:cNvPr id="68" name="Picture 130"/>
        <xdr:cNvPicPr preferRelativeResize="1">
          <a:picLocks noChangeAspect="1"/>
        </xdr:cNvPicPr>
      </xdr:nvPicPr>
      <xdr:blipFill>
        <a:blip r:embed="rId58"/>
        <a:stretch>
          <a:fillRect/>
        </a:stretch>
      </xdr:blipFill>
      <xdr:spPr>
        <a:xfrm>
          <a:off x="8934450" y="12258675"/>
          <a:ext cx="3362325" cy="41910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247650</xdr:colOff>
      <xdr:row>82</xdr:row>
      <xdr:rowOff>9525</xdr:rowOff>
    </xdr:from>
    <xdr:to>
      <xdr:col>10</xdr:col>
      <xdr:colOff>485775</xdr:colOff>
      <xdr:row>85</xdr:row>
      <xdr:rowOff>133350</xdr:rowOff>
    </xdr:to>
    <xdr:pic>
      <xdr:nvPicPr>
        <xdr:cNvPr id="69" name="Picture 131"/>
        <xdr:cNvPicPr preferRelativeResize="1">
          <a:picLocks noChangeAspect="1"/>
        </xdr:cNvPicPr>
      </xdr:nvPicPr>
      <xdr:blipFill>
        <a:blip r:embed="rId59"/>
        <a:stretch>
          <a:fillRect/>
        </a:stretch>
      </xdr:blipFill>
      <xdr:spPr>
        <a:xfrm>
          <a:off x="2828925" y="13401675"/>
          <a:ext cx="5629275" cy="609600"/>
        </a:xfrm>
        <a:prstGeom prst="rect">
          <a:avLst/>
        </a:prstGeom>
        <a:solidFill>
          <a:srgbClr val="FFCC99"/>
        </a:solidFill>
        <a:ln w="9525" cmpd="sng">
          <a:solidFill>
            <a:srgbClr val="FF00FF"/>
          </a:solidFill>
          <a:headEnd type="none"/>
          <a:tailEnd type="none"/>
        </a:ln>
      </xdr:spPr>
    </xdr:pic>
    <xdr:clientData/>
  </xdr:twoCellAnchor>
  <xdr:twoCellAnchor editAs="oneCell">
    <xdr:from>
      <xdr:col>2</xdr:col>
      <xdr:colOff>85725</xdr:colOff>
      <xdr:row>82</xdr:row>
      <xdr:rowOff>85725</xdr:rowOff>
    </xdr:from>
    <xdr:to>
      <xdr:col>3</xdr:col>
      <xdr:colOff>133350</xdr:colOff>
      <xdr:row>85</xdr:row>
      <xdr:rowOff>19050</xdr:rowOff>
    </xdr:to>
    <xdr:pic>
      <xdr:nvPicPr>
        <xdr:cNvPr id="70" name="Picture 132"/>
        <xdr:cNvPicPr preferRelativeResize="1">
          <a:picLocks noChangeAspect="1"/>
        </xdr:cNvPicPr>
      </xdr:nvPicPr>
      <xdr:blipFill>
        <a:blip r:embed="rId60"/>
        <a:stretch>
          <a:fillRect/>
        </a:stretch>
      </xdr:blipFill>
      <xdr:spPr>
        <a:xfrm>
          <a:off x="1905000" y="13477875"/>
          <a:ext cx="809625" cy="419100"/>
        </a:xfrm>
        <a:prstGeom prst="rect">
          <a:avLst/>
        </a:prstGeom>
        <a:solidFill>
          <a:srgbClr val="FFFF00"/>
        </a:solidFill>
        <a:ln w="9525" cmpd="sng">
          <a:solidFill>
            <a:srgbClr val="FF00FF"/>
          </a:solidFill>
          <a:headEnd type="none"/>
          <a:tailEnd type="none"/>
        </a:ln>
      </xdr:spPr>
    </xdr:pic>
    <xdr:clientData/>
  </xdr:twoCellAnchor>
  <xdr:twoCellAnchor editAs="oneCell">
    <xdr:from>
      <xdr:col>11</xdr:col>
      <xdr:colOff>152400</xdr:colOff>
      <xdr:row>86</xdr:row>
      <xdr:rowOff>57150</xdr:rowOff>
    </xdr:from>
    <xdr:to>
      <xdr:col>16</xdr:col>
      <xdr:colOff>504825</xdr:colOff>
      <xdr:row>89</xdr:row>
      <xdr:rowOff>152400</xdr:rowOff>
    </xdr:to>
    <xdr:pic>
      <xdr:nvPicPr>
        <xdr:cNvPr id="71" name="Picture 133"/>
        <xdr:cNvPicPr preferRelativeResize="1">
          <a:picLocks noChangeAspect="1"/>
        </xdr:cNvPicPr>
      </xdr:nvPicPr>
      <xdr:blipFill>
        <a:blip r:embed="rId61"/>
        <a:stretch>
          <a:fillRect/>
        </a:stretch>
      </xdr:blipFill>
      <xdr:spPr>
        <a:xfrm>
          <a:off x="8801100" y="14097000"/>
          <a:ext cx="4162425" cy="581025"/>
        </a:xfrm>
        <a:prstGeom prst="rect">
          <a:avLst/>
        </a:prstGeom>
        <a:solidFill>
          <a:srgbClr val="CCFFFF"/>
        </a:solidFill>
        <a:ln w="9525" cmpd="sng">
          <a:solidFill>
            <a:srgbClr val="FF00FF"/>
          </a:solidFill>
          <a:headEnd type="none"/>
          <a:tailEnd type="none"/>
        </a:ln>
      </xdr:spPr>
    </xdr:pic>
    <xdr:clientData/>
  </xdr:twoCellAnchor>
  <xdr:twoCellAnchor editAs="oneCell">
    <xdr:from>
      <xdr:col>11</xdr:col>
      <xdr:colOff>228600</xdr:colOff>
      <xdr:row>90</xdr:row>
      <xdr:rowOff>38100</xdr:rowOff>
    </xdr:from>
    <xdr:to>
      <xdr:col>17</xdr:col>
      <xdr:colOff>400050</xdr:colOff>
      <xdr:row>95</xdr:row>
      <xdr:rowOff>57150</xdr:rowOff>
    </xdr:to>
    <xdr:pic>
      <xdr:nvPicPr>
        <xdr:cNvPr id="72" name="Picture 134"/>
        <xdr:cNvPicPr preferRelativeResize="1">
          <a:picLocks noChangeAspect="1"/>
        </xdr:cNvPicPr>
      </xdr:nvPicPr>
      <xdr:blipFill>
        <a:blip r:embed="rId62"/>
        <a:stretch>
          <a:fillRect/>
        </a:stretch>
      </xdr:blipFill>
      <xdr:spPr>
        <a:xfrm>
          <a:off x="8877300" y="14725650"/>
          <a:ext cx="4743450" cy="838200"/>
        </a:xfrm>
        <a:prstGeom prst="rect">
          <a:avLst/>
        </a:prstGeom>
        <a:solidFill>
          <a:srgbClr val="CCFFCC"/>
        </a:solidFill>
        <a:ln w="9525" cmpd="sng">
          <a:solidFill>
            <a:srgbClr val="FF00FF"/>
          </a:solidFill>
          <a:headEnd type="none"/>
          <a:tailEnd type="none"/>
        </a:ln>
      </xdr:spPr>
    </xdr:pic>
    <xdr:clientData/>
  </xdr:twoCellAnchor>
  <xdr:twoCellAnchor editAs="oneCell">
    <xdr:from>
      <xdr:col>11</xdr:col>
      <xdr:colOff>323850</xdr:colOff>
      <xdr:row>95</xdr:row>
      <xdr:rowOff>114300</xdr:rowOff>
    </xdr:from>
    <xdr:to>
      <xdr:col>17</xdr:col>
      <xdr:colOff>352425</xdr:colOff>
      <xdr:row>99</xdr:row>
      <xdr:rowOff>38100</xdr:rowOff>
    </xdr:to>
    <xdr:pic>
      <xdr:nvPicPr>
        <xdr:cNvPr id="73" name="Picture 135"/>
        <xdr:cNvPicPr preferRelativeResize="1">
          <a:picLocks noChangeAspect="1"/>
        </xdr:cNvPicPr>
      </xdr:nvPicPr>
      <xdr:blipFill>
        <a:blip r:embed="rId63"/>
        <a:stretch>
          <a:fillRect/>
        </a:stretch>
      </xdr:blipFill>
      <xdr:spPr>
        <a:xfrm>
          <a:off x="8972550" y="15621000"/>
          <a:ext cx="4600575" cy="581025"/>
        </a:xfrm>
        <a:prstGeom prst="rect">
          <a:avLst/>
        </a:prstGeom>
        <a:solidFill>
          <a:srgbClr val="FFFF99"/>
        </a:solidFill>
        <a:ln w="9525" cmpd="sng">
          <a:solidFill>
            <a:srgbClr val="FF00FF"/>
          </a:solidFill>
          <a:headEnd type="none"/>
          <a:tailEnd type="none"/>
        </a:ln>
      </xdr:spPr>
    </xdr:pic>
    <xdr:clientData/>
  </xdr:twoCellAnchor>
  <xdr:twoCellAnchor editAs="oneCell">
    <xdr:from>
      <xdr:col>11</xdr:col>
      <xdr:colOff>333375</xdr:colOff>
      <xdr:row>99</xdr:row>
      <xdr:rowOff>85725</xdr:rowOff>
    </xdr:from>
    <xdr:to>
      <xdr:col>16</xdr:col>
      <xdr:colOff>485775</xdr:colOff>
      <xdr:row>102</xdr:row>
      <xdr:rowOff>19050</xdr:rowOff>
    </xdr:to>
    <xdr:pic>
      <xdr:nvPicPr>
        <xdr:cNvPr id="74" name="Picture 136"/>
        <xdr:cNvPicPr preferRelativeResize="1">
          <a:picLocks noChangeAspect="1"/>
        </xdr:cNvPicPr>
      </xdr:nvPicPr>
      <xdr:blipFill>
        <a:blip r:embed="rId64"/>
        <a:stretch>
          <a:fillRect/>
        </a:stretch>
      </xdr:blipFill>
      <xdr:spPr>
        <a:xfrm>
          <a:off x="8982075" y="16249650"/>
          <a:ext cx="3962400" cy="419100"/>
        </a:xfrm>
        <a:prstGeom prst="rect">
          <a:avLst/>
        </a:prstGeom>
        <a:solidFill>
          <a:srgbClr val="99CCFF"/>
        </a:solidFill>
        <a:ln w="9525" cmpd="sng">
          <a:solidFill>
            <a:srgbClr val="FF00FF"/>
          </a:solidFill>
          <a:headEnd type="none"/>
          <a:tailEnd type="none"/>
        </a:ln>
      </xdr:spPr>
    </xdr:pic>
    <xdr:clientData/>
  </xdr:twoCellAnchor>
  <xdr:twoCellAnchor editAs="oneCell">
    <xdr:from>
      <xdr:col>11</xdr:col>
      <xdr:colOff>180975</xdr:colOff>
      <xdr:row>102</xdr:row>
      <xdr:rowOff>76200</xdr:rowOff>
    </xdr:from>
    <xdr:to>
      <xdr:col>17</xdr:col>
      <xdr:colOff>352425</xdr:colOff>
      <xdr:row>105</xdr:row>
      <xdr:rowOff>9525</xdr:rowOff>
    </xdr:to>
    <xdr:pic>
      <xdr:nvPicPr>
        <xdr:cNvPr id="75" name="Picture 137"/>
        <xdr:cNvPicPr preferRelativeResize="1">
          <a:picLocks noChangeAspect="1"/>
        </xdr:cNvPicPr>
      </xdr:nvPicPr>
      <xdr:blipFill>
        <a:blip r:embed="rId65"/>
        <a:stretch>
          <a:fillRect/>
        </a:stretch>
      </xdr:blipFill>
      <xdr:spPr>
        <a:xfrm>
          <a:off x="8829675" y="16725900"/>
          <a:ext cx="4743450" cy="419100"/>
        </a:xfrm>
        <a:prstGeom prst="rect">
          <a:avLst/>
        </a:prstGeom>
        <a:solidFill>
          <a:srgbClr val="FFCC99"/>
        </a:solidFill>
        <a:ln w="9525" cmpd="sng">
          <a:solidFill>
            <a:srgbClr val="FF00FF"/>
          </a:solidFill>
          <a:headEnd type="none"/>
          <a:tailEnd type="none"/>
        </a:ln>
      </xdr:spPr>
    </xdr:pic>
    <xdr:clientData/>
  </xdr:twoCellAnchor>
  <xdr:twoCellAnchor editAs="oneCell">
    <xdr:from>
      <xdr:col>11</xdr:col>
      <xdr:colOff>133350</xdr:colOff>
      <xdr:row>116</xdr:row>
      <xdr:rowOff>142875</xdr:rowOff>
    </xdr:from>
    <xdr:to>
      <xdr:col>14</xdr:col>
      <xdr:colOff>561975</xdr:colOff>
      <xdr:row>118</xdr:row>
      <xdr:rowOff>38100</xdr:rowOff>
    </xdr:to>
    <xdr:pic>
      <xdr:nvPicPr>
        <xdr:cNvPr id="76" name="Picture 140"/>
        <xdr:cNvPicPr preferRelativeResize="1">
          <a:picLocks noChangeAspect="1"/>
        </xdr:cNvPicPr>
      </xdr:nvPicPr>
      <xdr:blipFill>
        <a:blip r:embed="rId66"/>
        <a:stretch>
          <a:fillRect/>
        </a:stretch>
      </xdr:blipFill>
      <xdr:spPr>
        <a:xfrm>
          <a:off x="8782050" y="19059525"/>
          <a:ext cx="2714625" cy="238125"/>
        </a:xfrm>
        <a:prstGeom prst="rect">
          <a:avLst/>
        </a:prstGeom>
        <a:solidFill>
          <a:srgbClr val="CCFFFF"/>
        </a:solidFill>
        <a:ln w="9525" cmpd="sng">
          <a:solidFill>
            <a:srgbClr val="FF00FF"/>
          </a:solidFill>
          <a:headEnd type="none"/>
          <a:tailEnd type="none"/>
        </a:ln>
      </xdr:spPr>
    </xdr:pic>
    <xdr:clientData/>
  </xdr:twoCellAnchor>
  <xdr:twoCellAnchor editAs="oneCell">
    <xdr:from>
      <xdr:col>11</xdr:col>
      <xdr:colOff>171450</xdr:colOff>
      <xdr:row>119</xdr:row>
      <xdr:rowOff>0</xdr:rowOff>
    </xdr:from>
    <xdr:to>
      <xdr:col>17</xdr:col>
      <xdr:colOff>209550</xdr:colOff>
      <xdr:row>120</xdr:row>
      <xdr:rowOff>66675</xdr:rowOff>
    </xdr:to>
    <xdr:pic>
      <xdr:nvPicPr>
        <xdr:cNvPr id="77" name="Picture 141"/>
        <xdr:cNvPicPr preferRelativeResize="1">
          <a:picLocks noChangeAspect="1"/>
        </xdr:cNvPicPr>
      </xdr:nvPicPr>
      <xdr:blipFill>
        <a:blip r:embed="rId67"/>
        <a:stretch>
          <a:fillRect/>
        </a:stretch>
      </xdr:blipFill>
      <xdr:spPr>
        <a:xfrm>
          <a:off x="8820150" y="19421475"/>
          <a:ext cx="4610100" cy="228600"/>
        </a:xfrm>
        <a:prstGeom prst="rect">
          <a:avLst/>
        </a:prstGeom>
        <a:solidFill>
          <a:srgbClr val="CCFFCC"/>
        </a:solidFill>
        <a:ln w="9525" cmpd="sng">
          <a:solidFill>
            <a:srgbClr val="FF00FF"/>
          </a:solidFill>
          <a:headEnd type="none"/>
          <a:tailEnd type="none"/>
        </a:ln>
      </xdr:spPr>
    </xdr:pic>
    <xdr:clientData/>
  </xdr:twoCellAnchor>
  <xdr:twoCellAnchor editAs="oneCell">
    <xdr:from>
      <xdr:col>11</xdr:col>
      <xdr:colOff>133350</xdr:colOff>
      <xdr:row>121</xdr:row>
      <xdr:rowOff>28575</xdr:rowOff>
    </xdr:from>
    <xdr:to>
      <xdr:col>15</xdr:col>
      <xdr:colOff>390525</xdr:colOff>
      <xdr:row>122</xdr:row>
      <xdr:rowOff>95250</xdr:rowOff>
    </xdr:to>
    <xdr:pic>
      <xdr:nvPicPr>
        <xdr:cNvPr id="78" name="Picture 142"/>
        <xdr:cNvPicPr preferRelativeResize="1">
          <a:picLocks noChangeAspect="1"/>
        </xdr:cNvPicPr>
      </xdr:nvPicPr>
      <xdr:blipFill>
        <a:blip r:embed="rId68"/>
        <a:stretch>
          <a:fillRect/>
        </a:stretch>
      </xdr:blipFill>
      <xdr:spPr>
        <a:xfrm>
          <a:off x="8782050" y="19783425"/>
          <a:ext cx="3305175" cy="238125"/>
        </a:xfrm>
        <a:prstGeom prst="rect">
          <a:avLst/>
        </a:prstGeom>
        <a:solidFill>
          <a:srgbClr val="FFFF99"/>
        </a:solidFill>
        <a:ln w="9525" cmpd="sng">
          <a:solidFill>
            <a:srgbClr val="FF00FF"/>
          </a:solidFill>
          <a:headEnd type="none"/>
          <a:tailEnd type="none"/>
        </a:ln>
      </xdr:spPr>
    </xdr:pic>
    <xdr:clientData/>
  </xdr:twoCellAnchor>
  <xdr:twoCellAnchor editAs="oneCell">
    <xdr:from>
      <xdr:col>11</xdr:col>
      <xdr:colOff>133350</xdr:colOff>
      <xdr:row>123</xdr:row>
      <xdr:rowOff>19050</xdr:rowOff>
    </xdr:from>
    <xdr:to>
      <xdr:col>16</xdr:col>
      <xdr:colOff>361950</xdr:colOff>
      <xdr:row>124</xdr:row>
      <xdr:rowOff>95250</xdr:rowOff>
    </xdr:to>
    <xdr:pic>
      <xdr:nvPicPr>
        <xdr:cNvPr id="79" name="Picture 143"/>
        <xdr:cNvPicPr preferRelativeResize="1">
          <a:picLocks noChangeAspect="1"/>
        </xdr:cNvPicPr>
      </xdr:nvPicPr>
      <xdr:blipFill>
        <a:blip r:embed="rId69"/>
        <a:stretch>
          <a:fillRect/>
        </a:stretch>
      </xdr:blipFill>
      <xdr:spPr>
        <a:xfrm>
          <a:off x="8782050" y="20107275"/>
          <a:ext cx="4038600" cy="238125"/>
        </a:xfrm>
        <a:prstGeom prst="rect">
          <a:avLst/>
        </a:prstGeom>
        <a:solidFill>
          <a:srgbClr val="FFCC99"/>
        </a:solidFill>
        <a:ln w="9525" cmpd="sng">
          <a:solidFill>
            <a:srgbClr val="FF00FF"/>
          </a:solidFill>
          <a:headEnd type="none"/>
          <a:tailEnd type="none"/>
        </a:ln>
      </xdr:spPr>
    </xdr:pic>
    <xdr:clientData/>
  </xdr:twoCellAnchor>
  <xdr:twoCellAnchor editAs="oneCell">
    <xdr:from>
      <xdr:col>1</xdr:col>
      <xdr:colOff>161925</xdr:colOff>
      <xdr:row>150</xdr:row>
      <xdr:rowOff>85725</xdr:rowOff>
    </xdr:from>
    <xdr:to>
      <xdr:col>2</xdr:col>
      <xdr:colOff>228600</xdr:colOff>
      <xdr:row>152</xdr:row>
      <xdr:rowOff>85725</xdr:rowOff>
    </xdr:to>
    <xdr:pic>
      <xdr:nvPicPr>
        <xdr:cNvPr id="80" name="Picture 145"/>
        <xdr:cNvPicPr preferRelativeResize="1">
          <a:picLocks noChangeAspect="1"/>
        </xdr:cNvPicPr>
      </xdr:nvPicPr>
      <xdr:blipFill>
        <a:blip r:embed="rId70"/>
        <a:stretch>
          <a:fillRect/>
        </a:stretch>
      </xdr:blipFill>
      <xdr:spPr>
        <a:xfrm>
          <a:off x="1219200" y="24593550"/>
          <a:ext cx="828675" cy="323850"/>
        </a:xfrm>
        <a:prstGeom prst="rect">
          <a:avLst/>
        </a:prstGeom>
        <a:solidFill>
          <a:srgbClr val="FFFF00"/>
        </a:solidFill>
        <a:ln w="9525" cmpd="sng">
          <a:solidFill>
            <a:srgbClr val="FF00FF"/>
          </a:solidFill>
          <a:headEnd type="none"/>
          <a:tailEnd type="none"/>
        </a:ln>
      </xdr:spPr>
    </xdr:pic>
    <xdr:clientData/>
  </xdr:twoCellAnchor>
  <xdr:twoCellAnchor editAs="oneCell">
    <xdr:from>
      <xdr:col>3</xdr:col>
      <xdr:colOff>238125</xdr:colOff>
      <xdr:row>173</xdr:row>
      <xdr:rowOff>114300</xdr:rowOff>
    </xdr:from>
    <xdr:to>
      <xdr:col>4</xdr:col>
      <xdr:colOff>647700</xdr:colOff>
      <xdr:row>178</xdr:row>
      <xdr:rowOff>114300</xdr:rowOff>
    </xdr:to>
    <xdr:pic>
      <xdr:nvPicPr>
        <xdr:cNvPr id="81" name="Picture 146"/>
        <xdr:cNvPicPr preferRelativeResize="1">
          <a:picLocks noChangeAspect="1"/>
        </xdr:cNvPicPr>
      </xdr:nvPicPr>
      <xdr:blipFill>
        <a:blip r:embed="rId71"/>
        <a:stretch>
          <a:fillRect/>
        </a:stretch>
      </xdr:blipFill>
      <xdr:spPr>
        <a:xfrm>
          <a:off x="2819400" y="28384500"/>
          <a:ext cx="1171575" cy="809625"/>
        </a:xfrm>
        <a:prstGeom prst="rect">
          <a:avLst/>
        </a:prstGeom>
        <a:solidFill>
          <a:srgbClr val="FFFF00"/>
        </a:solidFill>
        <a:ln w="9525" cmpd="sng">
          <a:solidFill>
            <a:srgbClr val="FF00FF"/>
          </a:solidFill>
          <a:headEnd type="none"/>
          <a:tailEnd type="none"/>
        </a:ln>
      </xdr:spPr>
    </xdr:pic>
    <xdr:clientData/>
  </xdr:twoCellAnchor>
  <xdr:twoCellAnchor>
    <xdr:from>
      <xdr:col>3</xdr:col>
      <xdr:colOff>542925</xdr:colOff>
      <xdr:row>260</xdr:row>
      <xdr:rowOff>0</xdr:rowOff>
    </xdr:from>
    <xdr:to>
      <xdr:col>9</xdr:col>
      <xdr:colOff>85725</xdr:colOff>
      <xdr:row>276</xdr:row>
      <xdr:rowOff>114300</xdr:rowOff>
    </xdr:to>
    <xdr:graphicFrame>
      <xdr:nvGraphicFramePr>
        <xdr:cNvPr id="82" name="Chart 147"/>
        <xdr:cNvGraphicFramePr/>
      </xdr:nvGraphicFramePr>
      <xdr:xfrm>
        <a:off x="3124200" y="42548175"/>
        <a:ext cx="4171950" cy="2724150"/>
      </xdr:xfrm>
      <a:graphic>
        <a:graphicData uri="http://schemas.openxmlformats.org/drawingml/2006/chart">
          <c:chart xmlns:c="http://schemas.openxmlformats.org/drawingml/2006/chart" r:id="rId72"/>
        </a:graphicData>
      </a:graphic>
    </xdr:graphicFrame>
    <xdr:clientData/>
  </xdr:twoCellAnchor>
  <xdr:twoCellAnchor editAs="oneCell">
    <xdr:from>
      <xdr:col>1</xdr:col>
      <xdr:colOff>466725</xdr:colOff>
      <xdr:row>260</xdr:row>
      <xdr:rowOff>123825</xdr:rowOff>
    </xdr:from>
    <xdr:to>
      <xdr:col>3</xdr:col>
      <xdr:colOff>95250</xdr:colOff>
      <xdr:row>262</xdr:row>
      <xdr:rowOff>76200</xdr:rowOff>
    </xdr:to>
    <xdr:pic>
      <xdr:nvPicPr>
        <xdr:cNvPr id="83" name="Picture 149"/>
        <xdr:cNvPicPr preferRelativeResize="1">
          <a:picLocks noChangeAspect="1"/>
        </xdr:cNvPicPr>
      </xdr:nvPicPr>
      <xdr:blipFill>
        <a:blip r:embed="rId73"/>
        <a:stretch>
          <a:fillRect/>
        </a:stretch>
      </xdr:blipFill>
      <xdr:spPr>
        <a:xfrm>
          <a:off x="1524000" y="42672000"/>
          <a:ext cx="1152525" cy="276225"/>
        </a:xfrm>
        <a:prstGeom prst="rect">
          <a:avLst/>
        </a:prstGeom>
        <a:solidFill>
          <a:srgbClr val="CCFFCC"/>
        </a:solidFill>
        <a:ln w="9525" cmpd="sng">
          <a:solidFill>
            <a:srgbClr val="FF00FF"/>
          </a:solidFill>
          <a:headEnd type="none"/>
          <a:tailEnd type="none"/>
        </a:ln>
      </xdr:spPr>
    </xdr:pic>
    <xdr:clientData/>
  </xdr:twoCellAnchor>
  <xdr:twoCellAnchor>
    <xdr:from>
      <xdr:col>5</xdr:col>
      <xdr:colOff>561975</xdr:colOff>
      <xdr:row>225</xdr:row>
      <xdr:rowOff>76200</xdr:rowOff>
    </xdr:from>
    <xdr:to>
      <xdr:col>11</xdr:col>
      <xdr:colOff>142875</xdr:colOff>
      <xdr:row>245</xdr:row>
      <xdr:rowOff>38100</xdr:rowOff>
    </xdr:to>
    <xdr:graphicFrame>
      <xdr:nvGraphicFramePr>
        <xdr:cNvPr id="84" name="Chart 152"/>
        <xdr:cNvGraphicFramePr/>
      </xdr:nvGraphicFramePr>
      <xdr:xfrm>
        <a:off x="4667250" y="36880800"/>
        <a:ext cx="4124325" cy="3219450"/>
      </xdr:xfrm>
      <a:graphic>
        <a:graphicData uri="http://schemas.openxmlformats.org/drawingml/2006/chart">
          <c:chart xmlns:c="http://schemas.openxmlformats.org/drawingml/2006/chart" r:id="rId74"/>
        </a:graphicData>
      </a:graphic>
    </xdr:graphicFrame>
    <xdr:clientData/>
  </xdr:twoCellAnchor>
  <xdr:twoCellAnchor>
    <xdr:from>
      <xdr:col>5</xdr:col>
      <xdr:colOff>285750</xdr:colOff>
      <xdr:row>193</xdr:row>
      <xdr:rowOff>9525</xdr:rowOff>
    </xdr:from>
    <xdr:to>
      <xdr:col>10</xdr:col>
      <xdr:colOff>323850</xdr:colOff>
      <xdr:row>209</xdr:row>
      <xdr:rowOff>104775</xdr:rowOff>
    </xdr:to>
    <xdr:graphicFrame>
      <xdr:nvGraphicFramePr>
        <xdr:cNvPr id="85" name="Chart 153"/>
        <xdr:cNvGraphicFramePr/>
      </xdr:nvGraphicFramePr>
      <xdr:xfrm>
        <a:off x="4391025" y="31565850"/>
        <a:ext cx="3905250" cy="2705100"/>
      </xdr:xfrm>
      <a:graphic>
        <a:graphicData uri="http://schemas.openxmlformats.org/drawingml/2006/chart">
          <c:chart xmlns:c="http://schemas.openxmlformats.org/drawingml/2006/chart" r:id="rId75"/>
        </a:graphicData>
      </a:graphic>
    </xdr:graphicFrame>
    <xdr:clientData/>
  </xdr:twoCellAnchor>
  <xdr:twoCellAnchor>
    <xdr:from>
      <xdr:col>8</xdr:col>
      <xdr:colOff>257175</xdr:colOff>
      <xdr:row>314</xdr:row>
      <xdr:rowOff>142875</xdr:rowOff>
    </xdr:from>
    <xdr:to>
      <xdr:col>13</xdr:col>
      <xdr:colOff>676275</xdr:colOff>
      <xdr:row>336</xdr:row>
      <xdr:rowOff>76200</xdr:rowOff>
    </xdr:to>
    <xdr:graphicFrame>
      <xdr:nvGraphicFramePr>
        <xdr:cNvPr id="86" name="Chart 155"/>
        <xdr:cNvGraphicFramePr/>
      </xdr:nvGraphicFramePr>
      <xdr:xfrm>
        <a:off x="6705600" y="51539775"/>
        <a:ext cx="4143375" cy="3514725"/>
      </xdr:xfrm>
      <a:graphic>
        <a:graphicData uri="http://schemas.openxmlformats.org/drawingml/2006/chart">
          <c:chart xmlns:c="http://schemas.openxmlformats.org/drawingml/2006/chart" r:id="rId76"/>
        </a:graphicData>
      </a:graphic>
    </xdr:graphicFrame>
    <xdr:clientData/>
  </xdr:twoCellAnchor>
  <xdr:twoCellAnchor editAs="oneCell">
    <xdr:from>
      <xdr:col>1</xdr:col>
      <xdr:colOff>0</xdr:colOff>
      <xdr:row>190</xdr:row>
      <xdr:rowOff>0</xdr:rowOff>
    </xdr:from>
    <xdr:to>
      <xdr:col>1</xdr:col>
      <xdr:colOff>723900</xdr:colOff>
      <xdr:row>191</xdr:row>
      <xdr:rowOff>66675</xdr:rowOff>
    </xdr:to>
    <xdr:pic>
      <xdr:nvPicPr>
        <xdr:cNvPr id="87" name="Picture 158"/>
        <xdr:cNvPicPr preferRelativeResize="1">
          <a:picLocks noChangeAspect="1"/>
        </xdr:cNvPicPr>
      </xdr:nvPicPr>
      <xdr:blipFill>
        <a:blip r:embed="rId77"/>
        <a:stretch>
          <a:fillRect/>
        </a:stretch>
      </xdr:blipFill>
      <xdr:spPr>
        <a:xfrm>
          <a:off x="1057275" y="31070550"/>
          <a:ext cx="723900" cy="228600"/>
        </a:xfrm>
        <a:prstGeom prst="rect">
          <a:avLst/>
        </a:prstGeom>
        <a:solidFill>
          <a:srgbClr val="FFFFCC"/>
        </a:solidFill>
        <a:ln w="9525" cmpd="sng">
          <a:solidFill>
            <a:srgbClr val="FF00FF"/>
          </a:solidFill>
          <a:headEnd type="none"/>
          <a:tailEnd type="none"/>
        </a:ln>
      </xdr:spPr>
    </xdr:pic>
    <xdr:clientData/>
  </xdr:twoCellAnchor>
  <xdr:twoCellAnchor editAs="oneCell">
    <xdr:from>
      <xdr:col>2</xdr:col>
      <xdr:colOff>0</xdr:colOff>
      <xdr:row>225</xdr:row>
      <xdr:rowOff>0</xdr:rowOff>
    </xdr:from>
    <xdr:to>
      <xdr:col>3</xdr:col>
      <xdr:colOff>0</xdr:colOff>
      <xdr:row>227</xdr:row>
      <xdr:rowOff>57150</xdr:rowOff>
    </xdr:to>
    <xdr:pic>
      <xdr:nvPicPr>
        <xdr:cNvPr id="88" name="Picture 159"/>
        <xdr:cNvPicPr preferRelativeResize="1">
          <a:picLocks noChangeAspect="1"/>
        </xdr:cNvPicPr>
      </xdr:nvPicPr>
      <xdr:blipFill>
        <a:blip r:embed="rId78"/>
        <a:stretch>
          <a:fillRect/>
        </a:stretch>
      </xdr:blipFill>
      <xdr:spPr>
        <a:xfrm>
          <a:off x="1819275" y="36804600"/>
          <a:ext cx="762000" cy="381000"/>
        </a:xfrm>
        <a:prstGeom prst="rect">
          <a:avLst/>
        </a:prstGeom>
        <a:solidFill>
          <a:srgbClr val="CCFFFF"/>
        </a:solidFill>
        <a:ln w="9525" cmpd="sng">
          <a:solidFill>
            <a:srgbClr val="FF00FF"/>
          </a:solidFill>
          <a:headEnd type="none"/>
          <a:tailEnd type="none"/>
        </a:ln>
      </xdr:spPr>
    </xdr:pic>
    <xdr:clientData/>
  </xdr:twoCellAnchor>
  <xdr:twoCellAnchor>
    <xdr:from>
      <xdr:col>8</xdr:col>
      <xdr:colOff>295275</xdr:colOff>
      <xdr:row>355</xdr:row>
      <xdr:rowOff>57150</xdr:rowOff>
    </xdr:from>
    <xdr:to>
      <xdr:col>13</xdr:col>
      <xdr:colOff>647700</xdr:colOff>
      <xdr:row>374</xdr:row>
      <xdr:rowOff>104775</xdr:rowOff>
    </xdr:to>
    <xdr:graphicFrame>
      <xdr:nvGraphicFramePr>
        <xdr:cNvPr id="89" name="Chart 160"/>
        <xdr:cNvGraphicFramePr/>
      </xdr:nvGraphicFramePr>
      <xdr:xfrm>
        <a:off x="6743700" y="58178700"/>
        <a:ext cx="4076700" cy="3143250"/>
      </xdr:xfrm>
      <a:graphic>
        <a:graphicData uri="http://schemas.openxmlformats.org/drawingml/2006/chart">
          <c:chart xmlns:c="http://schemas.openxmlformats.org/drawingml/2006/chart" r:id="rId79"/>
        </a:graphicData>
      </a:graphic>
    </xdr:graphicFrame>
    <xdr:clientData/>
  </xdr:twoCellAnchor>
  <xdr:twoCellAnchor>
    <xdr:from>
      <xdr:col>6</xdr:col>
      <xdr:colOff>466725</xdr:colOff>
      <xdr:row>393</xdr:row>
      <xdr:rowOff>133350</xdr:rowOff>
    </xdr:from>
    <xdr:to>
      <xdr:col>11</xdr:col>
      <xdr:colOff>428625</xdr:colOff>
      <xdr:row>410</xdr:row>
      <xdr:rowOff>133350</xdr:rowOff>
    </xdr:to>
    <xdr:graphicFrame>
      <xdr:nvGraphicFramePr>
        <xdr:cNvPr id="90" name="Chart 164"/>
        <xdr:cNvGraphicFramePr/>
      </xdr:nvGraphicFramePr>
      <xdr:xfrm>
        <a:off x="5334000" y="64493775"/>
        <a:ext cx="3743325" cy="2771775"/>
      </xdr:xfrm>
      <a:graphic>
        <a:graphicData uri="http://schemas.openxmlformats.org/drawingml/2006/chart">
          <c:chart xmlns:c="http://schemas.openxmlformats.org/drawingml/2006/chart" r:id="rId80"/>
        </a:graphicData>
      </a:graphic>
    </xdr:graphicFrame>
    <xdr:clientData/>
  </xdr:twoCellAnchor>
  <xdr:twoCellAnchor editAs="oneCell">
    <xdr:from>
      <xdr:col>2</xdr:col>
      <xdr:colOff>28575</xdr:colOff>
      <xdr:row>394</xdr:row>
      <xdr:rowOff>0</xdr:rowOff>
    </xdr:from>
    <xdr:to>
      <xdr:col>3</xdr:col>
      <xdr:colOff>457200</xdr:colOff>
      <xdr:row>395</xdr:row>
      <xdr:rowOff>66675</xdr:rowOff>
    </xdr:to>
    <xdr:pic>
      <xdr:nvPicPr>
        <xdr:cNvPr id="91" name="Picture 165"/>
        <xdr:cNvPicPr preferRelativeResize="1">
          <a:picLocks noChangeAspect="1"/>
        </xdr:cNvPicPr>
      </xdr:nvPicPr>
      <xdr:blipFill>
        <a:blip r:embed="rId81"/>
        <a:stretch>
          <a:fillRect/>
        </a:stretch>
      </xdr:blipFill>
      <xdr:spPr>
        <a:xfrm>
          <a:off x="1847850" y="64522350"/>
          <a:ext cx="1190625" cy="228600"/>
        </a:xfrm>
        <a:prstGeom prst="rect">
          <a:avLst/>
        </a:prstGeom>
        <a:solidFill>
          <a:srgbClr val="CCFFCC"/>
        </a:solidFill>
        <a:ln w="9525" cmpd="sng">
          <a:solidFill>
            <a:srgbClr val="FF00FF"/>
          </a:solidFill>
          <a:headEnd type="none"/>
          <a:tailEnd type="none"/>
        </a:ln>
      </xdr:spPr>
    </xdr:pic>
    <xdr:clientData/>
  </xdr:twoCellAnchor>
  <xdr:twoCellAnchor editAs="oneCell">
    <xdr:from>
      <xdr:col>4</xdr:col>
      <xdr:colOff>114300</xdr:colOff>
      <xdr:row>393</xdr:row>
      <xdr:rowOff>0</xdr:rowOff>
    </xdr:from>
    <xdr:to>
      <xdr:col>5</xdr:col>
      <xdr:colOff>533400</xdr:colOff>
      <xdr:row>394</xdr:row>
      <xdr:rowOff>66675</xdr:rowOff>
    </xdr:to>
    <xdr:pic>
      <xdr:nvPicPr>
        <xdr:cNvPr id="92" name="Picture 167"/>
        <xdr:cNvPicPr preferRelativeResize="1">
          <a:picLocks noChangeAspect="1"/>
        </xdr:cNvPicPr>
      </xdr:nvPicPr>
      <xdr:blipFill>
        <a:blip r:embed="rId82"/>
        <a:stretch>
          <a:fillRect/>
        </a:stretch>
      </xdr:blipFill>
      <xdr:spPr>
        <a:xfrm>
          <a:off x="3457575" y="64360425"/>
          <a:ext cx="1181100" cy="228600"/>
        </a:xfrm>
        <a:prstGeom prst="rect">
          <a:avLst/>
        </a:prstGeom>
        <a:solidFill>
          <a:srgbClr val="CCFFFF"/>
        </a:solidFill>
        <a:ln w="9525" cmpd="sng">
          <a:solidFill>
            <a:srgbClr val="003366"/>
          </a:solidFill>
          <a:headEnd type="none"/>
          <a:tailEnd type="none"/>
        </a:ln>
      </xdr:spPr>
    </xdr:pic>
    <xdr:clientData/>
  </xdr:twoCellAnchor>
  <xdr:twoCellAnchor editAs="oneCell">
    <xdr:from>
      <xdr:col>2</xdr:col>
      <xdr:colOff>647700</xdr:colOff>
      <xdr:row>413</xdr:row>
      <xdr:rowOff>142875</xdr:rowOff>
    </xdr:from>
    <xdr:to>
      <xdr:col>9</xdr:col>
      <xdr:colOff>342900</xdr:colOff>
      <xdr:row>432</xdr:row>
      <xdr:rowOff>76200</xdr:rowOff>
    </xdr:to>
    <xdr:pic>
      <xdr:nvPicPr>
        <xdr:cNvPr id="93" name="Picture 168"/>
        <xdr:cNvPicPr preferRelativeResize="1">
          <a:picLocks noChangeAspect="1"/>
        </xdr:cNvPicPr>
      </xdr:nvPicPr>
      <xdr:blipFill>
        <a:blip r:embed="rId83"/>
        <a:stretch>
          <a:fillRect/>
        </a:stretch>
      </xdr:blipFill>
      <xdr:spPr>
        <a:xfrm>
          <a:off x="2466975" y="67760850"/>
          <a:ext cx="5086350" cy="3028950"/>
        </a:xfrm>
        <a:prstGeom prst="rect">
          <a:avLst/>
        </a:prstGeom>
        <a:noFill/>
        <a:ln w="1" cmpd="sng">
          <a:noFill/>
        </a:ln>
      </xdr:spPr>
    </xdr:pic>
    <xdr:clientData/>
  </xdr:twoCellAnchor>
  <xdr:twoCellAnchor editAs="oneCell">
    <xdr:from>
      <xdr:col>3</xdr:col>
      <xdr:colOff>0</xdr:colOff>
      <xdr:row>434</xdr:row>
      <xdr:rowOff>0</xdr:rowOff>
    </xdr:from>
    <xdr:to>
      <xdr:col>7</xdr:col>
      <xdr:colOff>47625</xdr:colOff>
      <xdr:row>446</xdr:row>
      <xdr:rowOff>19050</xdr:rowOff>
    </xdr:to>
    <xdr:pic>
      <xdr:nvPicPr>
        <xdr:cNvPr id="94" name="Picture 172"/>
        <xdr:cNvPicPr preferRelativeResize="1">
          <a:picLocks noChangeAspect="1"/>
        </xdr:cNvPicPr>
      </xdr:nvPicPr>
      <xdr:blipFill>
        <a:blip r:embed="rId84"/>
        <a:stretch>
          <a:fillRect/>
        </a:stretch>
      </xdr:blipFill>
      <xdr:spPr>
        <a:xfrm>
          <a:off x="2581275" y="71037450"/>
          <a:ext cx="3152775" cy="1981200"/>
        </a:xfrm>
        <a:prstGeom prst="rect">
          <a:avLst/>
        </a:prstGeom>
        <a:solidFill>
          <a:srgbClr val="FFCC99"/>
        </a:solidFill>
        <a:ln w="9525" cmpd="sng">
          <a:solidFill>
            <a:srgbClr val="FF00FF"/>
          </a:solidFill>
          <a:headEnd type="none"/>
          <a:tailEnd type="none"/>
        </a:ln>
      </xdr:spPr>
    </xdr:pic>
    <xdr:clientData/>
  </xdr:twoCellAnchor>
  <xdr:twoCellAnchor editAs="oneCell">
    <xdr:from>
      <xdr:col>3</xdr:col>
      <xdr:colOff>409575</xdr:colOff>
      <xdr:row>452</xdr:row>
      <xdr:rowOff>76200</xdr:rowOff>
    </xdr:from>
    <xdr:to>
      <xdr:col>6</xdr:col>
      <xdr:colOff>752475</xdr:colOff>
      <xdr:row>463</xdr:row>
      <xdr:rowOff>114300</xdr:rowOff>
    </xdr:to>
    <xdr:pic>
      <xdr:nvPicPr>
        <xdr:cNvPr id="95" name="Picture 173"/>
        <xdr:cNvPicPr preferRelativeResize="1">
          <a:picLocks noChangeAspect="1"/>
        </xdr:cNvPicPr>
      </xdr:nvPicPr>
      <xdr:blipFill>
        <a:blip r:embed="rId85"/>
        <a:stretch>
          <a:fillRect/>
        </a:stretch>
      </xdr:blipFill>
      <xdr:spPr>
        <a:xfrm>
          <a:off x="2990850" y="74047350"/>
          <a:ext cx="2628900" cy="1838325"/>
        </a:xfrm>
        <a:prstGeom prst="rect">
          <a:avLst/>
        </a:prstGeom>
        <a:solidFill>
          <a:srgbClr val="CCFFFF"/>
        </a:solidFill>
        <a:ln w="9525" cmpd="sng">
          <a:solidFill>
            <a:srgbClr val="FF00FF"/>
          </a:solidFill>
          <a:headEnd type="none"/>
          <a:tailEnd type="none"/>
        </a:ln>
      </xdr:spPr>
    </xdr:pic>
    <xdr:clientData/>
  </xdr:twoCellAnchor>
  <xdr:twoCellAnchor editAs="oneCell">
    <xdr:from>
      <xdr:col>2</xdr:col>
      <xdr:colOff>276225</xdr:colOff>
      <xdr:row>472</xdr:row>
      <xdr:rowOff>38100</xdr:rowOff>
    </xdr:from>
    <xdr:to>
      <xdr:col>8</xdr:col>
      <xdr:colOff>19050</xdr:colOff>
      <xdr:row>474</xdr:row>
      <xdr:rowOff>152400</xdr:rowOff>
    </xdr:to>
    <xdr:pic>
      <xdr:nvPicPr>
        <xdr:cNvPr id="96" name="Picture 174"/>
        <xdr:cNvPicPr preferRelativeResize="1">
          <a:picLocks noChangeAspect="1"/>
        </xdr:cNvPicPr>
      </xdr:nvPicPr>
      <xdr:blipFill>
        <a:blip r:embed="rId86"/>
        <a:stretch>
          <a:fillRect/>
        </a:stretch>
      </xdr:blipFill>
      <xdr:spPr>
        <a:xfrm>
          <a:off x="2095500" y="77276325"/>
          <a:ext cx="4371975" cy="447675"/>
        </a:xfrm>
        <a:prstGeom prst="rect">
          <a:avLst/>
        </a:prstGeom>
        <a:solidFill>
          <a:srgbClr val="FFFF99"/>
        </a:solidFill>
        <a:ln w="9525" cmpd="sng">
          <a:solidFill>
            <a:srgbClr val="FF00FF"/>
          </a:solidFill>
          <a:headEnd type="none"/>
          <a:tailEnd type="none"/>
        </a:ln>
      </xdr:spPr>
    </xdr:pic>
    <xdr:clientData/>
  </xdr:twoCellAnchor>
  <xdr:twoCellAnchor editAs="oneCell">
    <xdr:from>
      <xdr:col>1</xdr:col>
      <xdr:colOff>76200</xdr:colOff>
      <xdr:row>483</xdr:row>
      <xdr:rowOff>47625</xdr:rowOff>
    </xdr:from>
    <xdr:to>
      <xdr:col>2</xdr:col>
      <xdr:colOff>85725</xdr:colOff>
      <xdr:row>485</xdr:row>
      <xdr:rowOff>114300</xdr:rowOff>
    </xdr:to>
    <xdr:pic>
      <xdr:nvPicPr>
        <xdr:cNvPr id="97" name="Picture 175"/>
        <xdr:cNvPicPr preferRelativeResize="1">
          <a:picLocks noChangeAspect="1"/>
        </xdr:cNvPicPr>
      </xdr:nvPicPr>
      <xdr:blipFill>
        <a:blip r:embed="rId87"/>
        <a:stretch>
          <a:fillRect/>
        </a:stretch>
      </xdr:blipFill>
      <xdr:spPr>
        <a:xfrm>
          <a:off x="1133475" y="79095600"/>
          <a:ext cx="771525" cy="390525"/>
        </a:xfrm>
        <a:prstGeom prst="rect">
          <a:avLst/>
        </a:prstGeom>
        <a:solidFill>
          <a:srgbClr val="CCFFCC"/>
        </a:solidFill>
        <a:ln w="9525" cmpd="sng">
          <a:solidFill>
            <a:srgbClr val="FF00FF"/>
          </a:solidFill>
          <a:headEnd type="none"/>
          <a:tailEnd type="none"/>
        </a:ln>
      </xdr:spPr>
    </xdr:pic>
    <xdr:clientData/>
  </xdr:twoCellAnchor>
  <xdr:twoCellAnchor editAs="oneCell">
    <xdr:from>
      <xdr:col>2</xdr:col>
      <xdr:colOff>390525</xdr:colOff>
      <xdr:row>486</xdr:row>
      <xdr:rowOff>142875</xdr:rowOff>
    </xdr:from>
    <xdr:to>
      <xdr:col>5</xdr:col>
      <xdr:colOff>85725</xdr:colOff>
      <xdr:row>492</xdr:row>
      <xdr:rowOff>85725</xdr:rowOff>
    </xdr:to>
    <xdr:pic>
      <xdr:nvPicPr>
        <xdr:cNvPr id="98" name="Picture 177"/>
        <xdr:cNvPicPr preferRelativeResize="1">
          <a:picLocks noChangeAspect="1"/>
        </xdr:cNvPicPr>
      </xdr:nvPicPr>
      <xdr:blipFill>
        <a:blip r:embed="rId88"/>
        <a:stretch>
          <a:fillRect/>
        </a:stretch>
      </xdr:blipFill>
      <xdr:spPr>
        <a:xfrm>
          <a:off x="2209800" y="79676625"/>
          <a:ext cx="1981200" cy="942975"/>
        </a:xfrm>
        <a:prstGeom prst="rect">
          <a:avLst/>
        </a:prstGeom>
        <a:solidFill>
          <a:srgbClr val="CCFFCC"/>
        </a:solidFill>
        <a:ln w="9525" cmpd="sng">
          <a:solidFill>
            <a:srgbClr val="FF00FF"/>
          </a:solidFill>
          <a:headEnd type="none"/>
          <a:tailEnd type="none"/>
        </a:ln>
      </xdr:spPr>
    </xdr:pic>
    <xdr:clientData/>
  </xdr:twoCellAnchor>
  <xdr:twoCellAnchor editAs="oneCell">
    <xdr:from>
      <xdr:col>1</xdr:col>
      <xdr:colOff>0</xdr:colOff>
      <xdr:row>498</xdr:row>
      <xdr:rowOff>0</xdr:rowOff>
    </xdr:from>
    <xdr:to>
      <xdr:col>1</xdr:col>
      <xdr:colOff>714375</xdr:colOff>
      <xdr:row>499</xdr:row>
      <xdr:rowOff>66675</xdr:rowOff>
    </xdr:to>
    <xdr:pic>
      <xdr:nvPicPr>
        <xdr:cNvPr id="99" name="Picture 178"/>
        <xdr:cNvPicPr preferRelativeResize="1">
          <a:picLocks noChangeAspect="1"/>
        </xdr:cNvPicPr>
      </xdr:nvPicPr>
      <xdr:blipFill>
        <a:blip r:embed="rId89"/>
        <a:stretch>
          <a:fillRect/>
        </a:stretch>
      </xdr:blipFill>
      <xdr:spPr>
        <a:xfrm>
          <a:off x="1057275" y="81505425"/>
          <a:ext cx="714375" cy="228600"/>
        </a:xfrm>
        <a:prstGeom prst="rect">
          <a:avLst/>
        </a:prstGeom>
        <a:solidFill>
          <a:srgbClr val="FFCC99"/>
        </a:solidFill>
        <a:ln w="9525" cmpd="sng">
          <a:solidFill>
            <a:srgbClr val="FF00FF"/>
          </a:solidFill>
          <a:headEnd type="none"/>
          <a:tailEnd type="none"/>
        </a:ln>
      </xdr:spPr>
    </xdr:pic>
    <xdr:clientData/>
  </xdr:twoCellAnchor>
  <xdr:twoCellAnchor editAs="oneCell">
    <xdr:from>
      <xdr:col>2</xdr:col>
      <xdr:colOff>419100</xdr:colOff>
      <xdr:row>497</xdr:row>
      <xdr:rowOff>76200</xdr:rowOff>
    </xdr:from>
    <xdr:to>
      <xdr:col>3</xdr:col>
      <xdr:colOff>523875</xdr:colOff>
      <xdr:row>500</xdr:row>
      <xdr:rowOff>123825</xdr:rowOff>
    </xdr:to>
    <xdr:pic>
      <xdr:nvPicPr>
        <xdr:cNvPr id="100" name="Picture 179"/>
        <xdr:cNvPicPr preferRelativeResize="1">
          <a:picLocks noChangeAspect="1"/>
        </xdr:cNvPicPr>
      </xdr:nvPicPr>
      <xdr:blipFill>
        <a:blip r:embed="rId90"/>
        <a:stretch>
          <a:fillRect/>
        </a:stretch>
      </xdr:blipFill>
      <xdr:spPr>
        <a:xfrm>
          <a:off x="2238375" y="81419700"/>
          <a:ext cx="866775" cy="533400"/>
        </a:xfrm>
        <a:prstGeom prst="rect">
          <a:avLst/>
        </a:prstGeom>
        <a:solidFill>
          <a:srgbClr val="CCFFFF"/>
        </a:solidFill>
        <a:ln w="9525" cmpd="sng">
          <a:solidFill>
            <a:srgbClr val="000080"/>
          </a:solidFill>
          <a:headEnd type="none"/>
          <a:tailEnd type="none"/>
        </a:ln>
      </xdr:spPr>
    </xdr:pic>
    <xdr:clientData/>
  </xdr:twoCellAnchor>
  <xdr:twoCellAnchor editAs="oneCell">
    <xdr:from>
      <xdr:col>1</xdr:col>
      <xdr:colOff>0</xdr:colOff>
      <xdr:row>528</xdr:row>
      <xdr:rowOff>0</xdr:rowOff>
    </xdr:from>
    <xdr:to>
      <xdr:col>1</xdr:col>
      <xdr:colOff>542925</xdr:colOff>
      <xdr:row>529</xdr:row>
      <xdr:rowOff>66675</xdr:rowOff>
    </xdr:to>
    <xdr:pic>
      <xdr:nvPicPr>
        <xdr:cNvPr id="101" name="Picture 181"/>
        <xdr:cNvPicPr preferRelativeResize="1">
          <a:picLocks noChangeAspect="1"/>
        </xdr:cNvPicPr>
      </xdr:nvPicPr>
      <xdr:blipFill>
        <a:blip r:embed="rId91"/>
        <a:stretch>
          <a:fillRect/>
        </a:stretch>
      </xdr:blipFill>
      <xdr:spPr>
        <a:xfrm>
          <a:off x="1057275" y="86410800"/>
          <a:ext cx="542925" cy="228600"/>
        </a:xfrm>
        <a:prstGeom prst="rect">
          <a:avLst/>
        </a:prstGeom>
        <a:solidFill>
          <a:srgbClr val="FFCC99"/>
        </a:solidFill>
        <a:ln w="9525" cmpd="sng">
          <a:solidFill>
            <a:srgbClr val="FF00FF"/>
          </a:solidFill>
          <a:headEnd type="none"/>
          <a:tailEnd type="none"/>
        </a:ln>
      </xdr:spPr>
    </xdr:pic>
    <xdr:clientData/>
  </xdr:twoCellAnchor>
  <xdr:twoCellAnchor editAs="oneCell">
    <xdr:from>
      <xdr:col>1</xdr:col>
      <xdr:colOff>238125</xdr:colOff>
      <xdr:row>561</xdr:row>
      <xdr:rowOff>19050</xdr:rowOff>
    </xdr:from>
    <xdr:to>
      <xdr:col>2</xdr:col>
      <xdr:colOff>609600</xdr:colOff>
      <xdr:row>562</xdr:row>
      <xdr:rowOff>85725</xdr:rowOff>
    </xdr:to>
    <xdr:pic>
      <xdr:nvPicPr>
        <xdr:cNvPr id="102" name="Picture 182"/>
        <xdr:cNvPicPr preferRelativeResize="1">
          <a:picLocks noChangeAspect="1"/>
        </xdr:cNvPicPr>
      </xdr:nvPicPr>
      <xdr:blipFill>
        <a:blip r:embed="rId92"/>
        <a:stretch>
          <a:fillRect/>
        </a:stretch>
      </xdr:blipFill>
      <xdr:spPr>
        <a:xfrm>
          <a:off x="1295400" y="91801950"/>
          <a:ext cx="1133475" cy="228600"/>
        </a:xfrm>
        <a:prstGeom prst="rect">
          <a:avLst/>
        </a:prstGeom>
        <a:solidFill>
          <a:srgbClr val="FFCC99"/>
        </a:solidFill>
        <a:ln w="9525" cmpd="sng">
          <a:solidFill>
            <a:srgbClr val="000080"/>
          </a:solidFill>
          <a:headEnd type="none"/>
          <a:tailEnd type="none"/>
        </a:ln>
      </xdr:spPr>
    </xdr:pic>
    <xdr:clientData/>
  </xdr:twoCellAnchor>
  <xdr:twoCellAnchor editAs="oneCell">
    <xdr:from>
      <xdr:col>3</xdr:col>
      <xdr:colOff>0</xdr:colOff>
      <xdr:row>561</xdr:row>
      <xdr:rowOff>0</xdr:rowOff>
    </xdr:from>
    <xdr:to>
      <xdr:col>4</xdr:col>
      <xdr:colOff>381000</xdr:colOff>
      <xdr:row>562</xdr:row>
      <xdr:rowOff>66675</xdr:rowOff>
    </xdr:to>
    <xdr:pic>
      <xdr:nvPicPr>
        <xdr:cNvPr id="103" name="Picture 183"/>
        <xdr:cNvPicPr preferRelativeResize="1">
          <a:picLocks noChangeAspect="1"/>
        </xdr:cNvPicPr>
      </xdr:nvPicPr>
      <xdr:blipFill>
        <a:blip r:embed="rId93"/>
        <a:stretch>
          <a:fillRect/>
        </a:stretch>
      </xdr:blipFill>
      <xdr:spPr>
        <a:xfrm>
          <a:off x="2581275" y="91782900"/>
          <a:ext cx="1143000" cy="228600"/>
        </a:xfrm>
        <a:prstGeom prst="rect">
          <a:avLst/>
        </a:prstGeom>
        <a:solidFill>
          <a:srgbClr val="FFFF99"/>
        </a:solidFill>
        <a:ln w="9525" cmpd="sng">
          <a:solidFill>
            <a:srgbClr val="FF00FF"/>
          </a:solidFill>
          <a:headEnd type="none"/>
          <a:tailEnd type="none"/>
        </a:ln>
      </xdr:spPr>
    </xdr:pic>
    <xdr:clientData/>
  </xdr:twoCellAnchor>
  <xdr:twoCellAnchor editAs="oneCell">
    <xdr:from>
      <xdr:col>1</xdr:col>
      <xdr:colOff>0</xdr:colOff>
      <xdr:row>284</xdr:row>
      <xdr:rowOff>0</xdr:rowOff>
    </xdr:from>
    <xdr:to>
      <xdr:col>2</xdr:col>
      <xdr:colOff>104775</xdr:colOff>
      <xdr:row>285</xdr:row>
      <xdr:rowOff>66675</xdr:rowOff>
    </xdr:to>
    <xdr:pic>
      <xdr:nvPicPr>
        <xdr:cNvPr id="104" name="Picture 184"/>
        <xdr:cNvPicPr preferRelativeResize="1">
          <a:picLocks noChangeAspect="1"/>
        </xdr:cNvPicPr>
      </xdr:nvPicPr>
      <xdr:blipFill>
        <a:blip r:embed="rId94"/>
        <a:stretch>
          <a:fillRect/>
        </a:stretch>
      </xdr:blipFill>
      <xdr:spPr>
        <a:xfrm>
          <a:off x="1057275" y="46453425"/>
          <a:ext cx="866775" cy="228600"/>
        </a:xfrm>
        <a:prstGeom prst="rect">
          <a:avLst/>
        </a:prstGeom>
        <a:solidFill>
          <a:srgbClr val="FFFF99"/>
        </a:solidFill>
        <a:ln w="9525" cmpd="sng">
          <a:solidFill>
            <a:srgbClr val="FF00FF"/>
          </a:solidFill>
          <a:headEnd type="none"/>
          <a:tailEnd type="none"/>
        </a:ln>
      </xdr:spPr>
    </xdr:pic>
    <xdr:clientData/>
  </xdr:twoCellAnchor>
  <xdr:twoCellAnchor editAs="oneCell">
    <xdr:from>
      <xdr:col>1</xdr:col>
      <xdr:colOff>0</xdr:colOff>
      <xdr:row>591</xdr:row>
      <xdr:rowOff>0</xdr:rowOff>
    </xdr:from>
    <xdr:to>
      <xdr:col>2</xdr:col>
      <xdr:colOff>304800</xdr:colOff>
      <xdr:row>592</xdr:row>
      <xdr:rowOff>57150</xdr:rowOff>
    </xdr:to>
    <xdr:pic>
      <xdr:nvPicPr>
        <xdr:cNvPr id="105" name="Picture 185"/>
        <xdr:cNvPicPr preferRelativeResize="1">
          <a:picLocks noChangeAspect="1"/>
        </xdr:cNvPicPr>
      </xdr:nvPicPr>
      <xdr:blipFill>
        <a:blip r:embed="rId95"/>
        <a:stretch>
          <a:fillRect/>
        </a:stretch>
      </xdr:blipFill>
      <xdr:spPr>
        <a:xfrm>
          <a:off x="1057275" y="96659700"/>
          <a:ext cx="1066800" cy="219075"/>
        </a:xfrm>
        <a:prstGeom prst="rect">
          <a:avLst/>
        </a:prstGeom>
        <a:solidFill>
          <a:srgbClr val="CCFFFF"/>
        </a:solidFill>
        <a:ln w="9525" cmpd="sng">
          <a:solidFill>
            <a:srgbClr val="0000FF"/>
          </a:solidFill>
          <a:headEnd type="none"/>
          <a:tailEnd type="none"/>
        </a:ln>
      </xdr:spPr>
    </xdr:pic>
    <xdr:clientData/>
  </xdr:twoCellAnchor>
  <xdr:twoCellAnchor editAs="oneCell">
    <xdr:from>
      <xdr:col>3</xdr:col>
      <xdr:colOff>0</xdr:colOff>
      <xdr:row>591</xdr:row>
      <xdr:rowOff>0</xdr:rowOff>
    </xdr:from>
    <xdr:to>
      <xdr:col>4</xdr:col>
      <xdr:colOff>352425</xdr:colOff>
      <xdr:row>592</xdr:row>
      <xdr:rowOff>57150</xdr:rowOff>
    </xdr:to>
    <xdr:pic>
      <xdr:nvPicPr>
        <xdr:cNvPr id="106" name="Picture 186"/>
        <xdr:cNvPicPr preferRelativeResize="1">
          <a:picLocks noChangeAspect="1"/>
        </xdr:cNvPicPr>
      </xdr:nvPicPr>
      <xdr:blipFill>
        <a:blip r:embed="rId96"/>
        <a:stretch>
          <a:fillRect/>
        </a:stretch>
      </xdr:blipFill>
      <xdr:spPr>
        <a:xfrm>
          <a:off x="2581275" y="96659700"/>
          <a:ext cx="1114425" cy="219075"/>
        </a:xfrm>
        <a:prstGeom prst="rect">
          <a:avLst/>
        </a:prstGeom>
        <a:solidFill>
          <a:srgbClr val="FFCC99"/>
        </a:solidFill>
        <a:ln w="9525" cmpd="sng">
          <a:solidFill>
            <a:srgbClr val="FF00FF"/>
          </a:solidFill>
          <a:headEnd type="none"/>
          <a:tailEnd type="none"/>
        </a:ln>
      </xdr:spPr>
    </xdr:pic>
    <xdr:clientData/>
  </xdr:twoCellAnchor>
  <xdr:twoCellAnchor>
    <xdr:from>
      <xdr:col>3</xdr:col>
      <xdr:colOff>361950</xdr:colOff>
      <xdr:row>598</xdr:row>
      <xdr:rowOff>38100</xdr:rowOff>
    </xdr:from>
    <xdr:to>
      <xdr:col>8</xdr:col>
      <xdr:colOff>666750</xdr:colOff>
      <xdr:row>615</xdr:row>
      <xdr:rowOff>152400</xdr:rowOff>
    </xdr:to>
    <xdr:graphicFrame>
      <xdr:nvGraphicFramePr>
        <xdr:cNvPr id="107" name="Chart 187"/>
        <xdr:cNvGraphicFramePr/>
      </xdr:nvGraphicFramePr>
      <xdr:xfrm>
        <a:off x="2943225" y="97840800"/>
        <a:ext cx="4171950" cy="2886075"/>
      </xdr:xfrm>
      <a:graphic>
        <a:graphicData uri="http://schemas.openxmlformats.org/drawingml/2006/chart">
          <c:chart xmlns:c="http://schemas.openxmlformats.org/drawingml/2006/chart" r:id="rId97"/>
        </a:graphicData>
      </a:graphic>
    </xdr:graphicFrame>
    <xdr:clientData/>
  </xdr:twoCellAnchor>
  <xdr:twoCellAnchor editAs="oneCell">
    <xdr:from>
      <xdr:col>1</xdr:col>
      <xdr:colOff>0</xdr:colOff>
      <xdr:row>621</xdr:row>
      <xdr:rowOff>0</xdr:rowOff>
    </xdr:from>
    <xdr:to>
      <xdr:col>2</xdr:col>
      <xdr:colOff>561975</xdr:colOff>
      <xdr:row>622</xdr:row>
      <xdr:rowOff>66675</xdr:rowOff>
    </xdr:to>
    <xdr:pic>
      <xdr:nvPicPr>
        <xdr:cNvPr id="108" name="Picture 192"/>
        <xdr:cNvPicPr preferRelativeResize="1">
          <a:picLocks noChangeAspect="1"/>
        </xdr:cNvPicPr>
      </xdr:nvPicPr>
      <xdr:blipFill>
        <a:blip r:embed="rId98"/>
        <a:stretch>
          <a:fillRect/>
        </a:stretch>
      </xdr:blipFill>
      <xdr:spPr>
        <a:xfrm>
          <a:off x="1057275" y="101546025"/>
          <a:ext cx="1323975" cy="228600"/>
        </a:xfrm>
        <a:prstGeom prst="rect">
          <a:avLst/>
        </a:prstGeom>
        <a:solidFill>
          <a:srgbClr val="CCFFFF"/>
        </a:solidFill>
        <a:ln w="9525" cmpd="sng">
          <a:solidFill>
            <a:srgbClr val="0000FF"/>
          </a:solidFill>
          <a:headEnd type="none"/>
          <a:tailEnd type="none"/>
        </a:ln>
      </xdr:spPr>
    </xdr:pic>
    <xdr:clientData/>
  </xdr:twoCellAnchor>
  <xdr:twoCellAnchor editAs="oneCell">
    <xdr:from>
      <xdr:col>3</xdr:col>
      <xdr:colOff>0</xdr:colOff>
      <xdr:row>621</xdr:row>
      <xdr:rowOff>0</xdr:rowOff>
    </xdr:from>
    <xdr:to>
      <xdr:col>4</xdr:col>
      <xdr:colOff>619125</xdr:colOff>
      <xdr:row>622</xdr:row>
      <xdr:rowOff>57150</xdr:rowOff>
    </xdr:to>
    <xdr:pic>
      <xdr:nvPicPr>
        <xdr:cNvPr id="109" name="Picture 193"/>
        <xdr:cNvPicPr preferRelativeResize="1">
          <a:picLocks noChangeAspect="1"/>
        </xdr:cNvPicPr>
      </xdr:nvPicPr>
      <xdr:blipFill>
        <a:blip r:embed="rId99"/>
        <a:stretch>
          <a:fillRect/>
        </a:stretch>
      </xdr:blipFill>
      <xdr:spPr>
        <a:xfrm>
          <a:off x="2581275" y="101546025"/>
          <a:ext cx="1381125" cy="219075"/>
        </a:xfrm>
        <a:prstGeom prst="rect">
          <a:avLst/>
        </a:prstGeom>
        <a:solidFill>
          <a:srgbClr val="FFCC99"/>
        </a:solidFill>
        <a:ln w="9525" cmpd="sng">
          <a:solidFill>
            <a:srgbClr val="FF00FF"/>
          </a:solidFill>
          <a:headEnd type="none"/>
          <a:tailEnd type="none"/>
        </a:ln>
      </xdr:spPr>
    </xdr:pic>
    <xdr:clientData/>
  </xdr:twoCellAnchor>
  <xdr:twoCellAnchor>
    <xdr:from>
      <xdr:col>4</xdr:col>
      <xdr:colOff>0</xdr:colOff>
      <xdr:row>626</xdr:row>
      <xdr:rowOff>0</xdr:rowOff>
    </xdr:from>
    <xdr:to>
      <xdr:col>9</xdr:col>
      <xdr:colOff>171450</xdr:colOff>
      <xdr:row>644</xdr:row>
      <xdr:rowOff>28575</xdr:rowOff>
    </xdr:to>
    <xdr:graphicFrame>
      <xdr:nvGraphicFramePr>
        <xdr:cNvPr id="110" name="Chart 194"/>
        <xdr:cNvGraphicFramePr/>
      </xdr:nvGraphicFramePr>
      <xdr:xfrm>
        <a:off x="3343275" y="102365175"/>
        <a:ext cx="4038600" cy="2962275"/>
      </xdr:xfrm>
      <a:graphic>
        <a:graphicData uri="http://schemas.openxmlformats.org/drawingml/2006/chart">
          <c:chart xmlns:c="http://schemas.openxmlformats.org/drawingml/2006/chart" r:id="rId100"/>
        </a:graphicData>
      </a:graphic>
    </xdr:graphicFrame>
    <xdr:clientData/>
  </xdr:twoCellAnchor>
  <xdr:twoCellAnchor editAs="oneCell">
    <xdr:from>
      <xdr:col>6</xdr:col>
      <xdr:colOff>0</xdr:colOff>
      <xdr:row>622</xdr:row>
      <xdr:rowOff>0</xdr:rowOff>
    </xdr:from>
    <xdr:to>
      <xdr:col>7</xdr:col>
      <xdr:colOff>504825</xdr:colOff>
      <xdr:row>624</xdr:row>
      <xdr:rowOff>85725</xdr:rowOff>
    </xdr:to>
    <xdr:pic>
      <xdr:nvPicPr>
        <xdr:cNvPr id="111" name="Picture 195"/>
        <xdr:cNvPicPr preferRelativeResize="1">
          <a:picLocks noChangeAspect="1"/>
        </xdr:cNvPicPr>
      </xdr:nvPicPr>
      <xdr:blipFill>
        <a:blip r:embed="rId101"/>
        <a:stretch>
          <a:fillRect/>
        </a:stretch>
      </xdr:blipFill>
      <xdr:spPr>
        <a:xfrm>
          <a:off x="4867275" y="101707950"/>
          <a:ext cx="1323975" cy="409575"/>
        </a:xfrm>
        <a:prstGeom prst="rect">
          <a:avLst/>
        </a:prstGeom>
        <a:solidFill>
          <a:srgbClr val="CCFFFF"/>
        </a:solidFill>
        <a:ln w="9525" cmpd="sng">
          <a:solidFill>
            <a:srgbClr val="0000FF"/>
          </a:solidFill>
          <a:headEnd type="none"/>
          <a:tailEnd type="none"/>
        </a:ln>
      </xdr:spPr>
    </xdr:pic>
    <xdr:clientData/>
  </xdr:twoCellAnchor>
  <xdr:twoCellAnchor editAs="oneCell">
    <xdr:from>
      <xdr:col>8</xdr:col>
      <xdr:colOff>76200</xdr:colOff>
      <xdr:row>619</xdr:row>
      <xdr:rowOff>104775</xdr:rowOff>
    </xdr:from>
    <xdr:to>
      <xdr:col>9</xdr:col>
      <xdr:colOff>638175</xdr:colOff>
      <xdr:row>622</xdr:row>
      <xdr:rowOff>28575</xdr:rowOff>
    </xdr:to>
    <xdr:pic>
      <xdr:nvPicPr>
        <xdr:cNvPr id="112" name="Picture 196"/>
        <xdr:cNvPicPr preferRelativeResize="1">
          <a:picLocks noChangeAspect="1"/>
        </xdr:cNvPicPr>
      </xdr:nvPicPr>
      <xdr:blipFill>
        <a:blip r:embed="rId102"/>
        <a:stretch>
          <a:fillRect/>
        </a:stretch>
      </xdr:blipFill>
      <xdr:spPr>
        <a:xfrm>
          <a:off x="6524625" y="101326950"/>
          <a:ext cx="1323975" cy="409575"/>
        </a:xfrm>
        <a:prstGeom prst="rect">
          <a:avLst/>
        </a:prstGeom>
        <a:solidFill>
          <a:srgbClr val="FFCC99"/>
        </a:solidFill>
        <a:ln w="9525" cmpd="sng">
          <a:solidFill>
            <a:srgbClr val="FF00FF"/>
          </a:solidFill>
          <a:headEnd type="none"/>
          <a:tailEnd type="none"/>
        </a:ln>
      </xdr:spPr>
    </xdr:pic>
    <xdr:clientData/>
  </xdr:twoCellAnchor>
  <xdr:twoCellAnchor editAs="oneCell">
    <xdr:from>
      <xdr:col>4</xdr:col>
      <xdr:colOff>266700</xdr:colOff>
      <xdr:row>593</xdr:row>
      <xdr:rowOff>114300</xdr:rowOff>
    </xdr:from>
    <xdr:to>
      <xdr:col>5</xdr:col>
      <xdr:colOff>581025</xdr:colOff>
      <xdr:row>596</xdr:row>
      <xdr:rowOff>28575</xdr:rowOff>
    </xdr:to>
    <xdr:pic>
      <xdr:nvPicPr>
        <xdr:cNvPr id="113" name="Picture 197"/>
        <xdr:cNvPicPr preferRelativeResize="1">
          <a:picLocks noChangeAspect="1"/>
        </xdr:cNvPicPr>
      </xdr:nvPicPr>
      <xdr:blipFill>
        <a:blip r:embed="rId103"/>
        <a:stretch>
          <a:fillRect/>
        </a:stretch>
      </xdr:blipFill>
      <xdr:spPr>
        <a:xfrm>
          <a:off x="3609975" y="97097850"/>
          <a:ext cx="1076325" cy="409575"/>
        </a:xfrm>
        <a:prstGeom prst="rect">
          <a:avLst/>
        </a:prstGeom>
        <a:solidFill>
          <a:srgbClr val="CCFFFF"/>
        </a:solidFill>
        <a:ln w="9525" cmpd="sng">
          <a:solidFill>
            <a:srgbClr val="FF0000"/>
          </a:solidFill>
          <a:headEnd type="none"/>
          <a:tailEnd type="none"/>
        </a:ln>
      </xdr:spPr>
    </xdr:pic>
    <xdr:clientData/>
  </xdr:twoCellAnchor>
  <xdr:twoCellAnchor editAs="oneCell">
    <xdr:from>
      <xdr:col>6</xdr:col>
      <xdr:colOff>0</xdr:colOff>
      <xdr:row>593</xdr:row>
      <xdr:rowOff>152400</xdr:rowOff>
    </xdr:from>
    <xdr:to>
      <xdr:col>7</xdr:col>
      <xdr:colOff>361950</xdr:colOff>
      <xdr:row>596</xdr:row>
      <xdr:rowOff>66675</xdr:rowOff>
    </xdr:to>
    <xdr:pic>
      <xdr:nvPicPr>
        <xdr:cNvPr id="114" name="Picture 198"/>
        <xdr:cNvPicPr preferRelativeResize="1">
          <a:picLocks noChangeAspect="1"/>
        </xdr:cNvPicPr>
      </xdr:nvPicPr>
      <xdr:blipFill>
        <a:blip r:embed="rId104"/>
        <a:stretch>
          <a:fillRect/>
        </a:stretch>
      </xdr:blipFill>
      <xdr:spPr>
        <a:xfrm>
          <a:off x="4867275" y="97135950"/>
          <a:ext cx="1181100" cy="409575"/>
        </a:xfrm>
        <a:prstGeom prst="rect">
          <a:avLst/>
        </a:prstGeom>
        <a:solidFill>
          <a:srgbClr val="FFCC99"/>
        </a:solidFill>
        <a:ln w="9525" cmpd="sng">
          <a:solidFill>
            <a:srgbClr val="FF00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0</xdr:row>
      <xdr:rowOff>114300</xdr:rowOff>
    </xdr:from>
    <xdr:to>
      <xdr:col>11</xdr:col>
      <xdr:colOff>0</xdr:colOff>
      <xdr:row>5</xdr:row>
      <xdr:rowOff>38100</xdr:rowOff>
    </xdr:to>
    <xdr:sp>
      <xdr:nvSpPr>
        <xdr:cNvPr id="1" name="Rectangle 1"/>
        <xdr:cNvSpPr>
          <a:spLocks/>
        </xdr:cNvSpPr>
      </xdr:nvSpPr>
      <xdr:spPr>
        <a:xfrm>
          <a:off x="1847850" y="114300"/>
          <a:ext cx="6848475" cy="733425"/>
        </a:xfrm>
        <a:prstGeom prst="roundRect">
          <a:avLst/>
        </a:prstGeom>
        <a:blipFill>
          <a:blip r:embed="rId1"/>
          <a:srcRect/>
          <a:stretch>
            <a:fillRect/>
          </a:stretch>
        </a:blipFill>
        <a:ln w="9525" cmpd="sng">
          <a:solidFill>
            <a:srgbClr val="000000"/>
          </a:solidFill>
          <a:headEnd type="none"/>
          <a:tailEnd type="none"/>
        </a:ln>
      </xdr:spPr>
      <xdr:txBody>
        <a:bodyPr vertOverflow="clip" wrap="square"/>
        <a:p>
          <a:pPr algn="ctr">
            <a:defRPr/>
          </a:pPr>
          <a:r>
            <a:rPr lang="en-US" cap="none" sz="2000" b="1" i="0" u="none" baseline="0">
              <a:solidFill>
                <a:srgbClr val="000080"/>
              </a:solidFill>
              <a:latin typeface="Arial"/>
              <a:ea typeface="Arial"/>
              <a:cs typeface="Arial"/>
            </a:rPr>
            <a:t>Precálculo: Cursos Programados.
Ejercicios de Exponentes y Logaritmos.</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0.12075</cdr:x>
      <cdr:y>0.6065</cdr:y>
    </cdr:from>
    <cdr:to>
      <cdr:x>0.3405</cdr:x>
      <cdr:y>0.77375</cdr:y>
    </cdr:to>
    <cdr:pic>
      <cdr:nvPicPr>
        <cdr:cNvPr id="1" name="Picture 8"/>
        <cdr:cNvPicPr preferRelativeResize="1">
          <a:picLocks noChangeAspect="1"/>
        </cdr:cNvPicPr>
      </cdr:nvPicPr>
      <cdr:blipFill>
        <a:blip r:embed="rId1"/>
        <a:stretch>
          <a:fillRect/>
        </a:stretch>
      </cdr:blipFill>
      <cdr:spPr>
        <a:xfrm>
          <a:off x="485775" y="2000250"/>
          <a:ext cx="885825" cy="552450"/>
        </a:xfrm>
        <a:prstGeom prst="rect">
          <a:avLst/>
        </a:prstGeom>
        <a:solidFill>
          <a:srgbClr val="EAEAEA"/>
        </a:solidFill>
        <a:ln w="9525" cmpd="sng">
          <a:solidFill>
            <a:srgbClr val="000080"/>
          </a:solidFill>
          <a:headEnd type="none"/>
          <a:tailEnd type="none"/>
        </a:ln>
      </cdr:spPr>
    </cdr:pic>
  </cdr:relSizeAnchor>
  <cdr:relSizeAnchor xmlns:cdr="http://schemas.openxmlformats.org/drawingml/2006/chartDrawing">
    <cdr:from>
      <cdr:x>0.6035</cdr:x>
      <cdr:y>0.2515</cdr:y>
    </cdr:from>
    <cdr:to>
      <cdr:x>0.7855</cdr:x>
      <cdr:y>0.3235</cdr:y>
    </cdr:to>
    <cdr:pic>
      <cdr:nvPicPr>
        <cdr:cNvPr id="2" name="Picture 9"/>
        <cdr:cNvPicPr preferRelativeResize="1">
          <a:picLocks noChangeAspect="1"/>
        </cdr:cNvPicPr>
      </cdr:nvPicPr>
      <cdr:blipFill>
        <a:blip r:embed="rId2"/>
        <a:stretch>
          <a:fillRect/>
        </a:stretch>
      </cdr:blipFill>
      <cdr:spPr>
        <a:xfrm>
          <a:off x="2428875" y="828675"/>
          <a:ext cx="733425" cy="238125"/>
        </a:xfrm>
        <a:prstGeom prst="rect">
          <a:avLst/>
        </a:prstGeom>
        <a:solidFill>
          <a:srgbClr val="EAEAEA"/>
        </a:solidFill>
        <a:ln w="9525" cmpd="sng">
          <a:solidFill>
            <a:srgbClr val="FF00FF"/>
          </a:solidFill>
          <a:headEnd type="none"/>
          <a:tailEnd type="none"/>
        </a:ln>
      </cdr:spPr>
    </cdr:pic>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0.6905</cdr:x>
      <cdr:y>0.01675</cdr:y>
    </cdr:from>
    <cdr:to>
      <cdr:x>0.98025</cdr:x>
      <cdr:y>0.121</cdr:y>
    </cdr:to>
    <cdr:pic>
      <cdr:nvPicPr>
        <cdr:cNvPr id="1" name="Picture 2"/>
        <cdr:cNvPicPr preferRelativeResize="1">
          <a:picLocks noChangeAspect="1"/>
        </cdr:cNvPicPr>
      </cdr:nvPicPr>
      <cdr:blipFill>
        <a:blip r:embed="rId1"/>
        <a:stretch>
          <a:fillRect/>
        </a:stretch>
      </cdr:blipFill>
      <cdr:spPr>
        <a:xfrm>
          <a:off x="2857500" y="47625"/>
          <a:ext cx="1200150" cy="342900"/>
        </a:xfrm>
        <a:prstGeom prst="rect">
          <a:avLst/>
        </a:prstGeom>
        <a:solidFill>
          <a:srgbClr val="EAEAEA"/>
        </a:solidFill>
        <a:ln w="9525" cmpd="sng">
          <a:solidFill>
            <a:srgbClr val="FF00FF"/>
          </a:solidFill>
          <a:headEnd type="none"/>
          <a:tailEnd type="none"/>
        </a:ln>
      </cdr:spPr>
    </cdr:pic>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0.79625</cdr:x>
      <cdr:y>0.51025</cdr:y>
    </cdr:from>
    <cdr:to>
      <cdr:x>0.93775</cdr:x>
      <cdr:y>0.572</cdr:y>
    </cdr:to>
    <cdr:sp>
      <cdr:nvSpPr>
        <cdr:cNvPr id="1" name="AutoShape 2"/>
        <cdr:cNvSpPr>
          <a:spLocks/>
        </cdr:cNvSpPr>
      </cdr:nvSpPr>
      <cdr:spPr>
        <a:xfrm>
          <a:off x="3419475" y="1457325"/>
          <a:ext cx="609600" cy="180975"/>
        </a:xfrm>
        <a:prstGeom prst="accentCallout2">
          <a:avLst>
            <a:gd name="adj1" fmla="val -477777"/>
            <a:gd name="adj2" fmla="val 478976"/>
            <a:gd name="adj3" fmla="val -150337"/>
            <a:gd name="adj4" fmla="val 16638"/>
            <a:gd name="adj5" fmla="val -62791"/>
            <a:gd name="adj6" fmla="val 16638"/>
            <a:gd name="adj7" fmla="val -441268"/>
            <a:gd name="adj8" fmla="val 493337"/>
          </a:avLst>
        </a:prstGeom>
        <a:solidFill>
          <a:srgbClr val="EAEAEA"/>
        </a:solidFill>
        <a:ln w="9525" cmpd="sng">
          <a:solidFill>
            <a:srgbClr val="000000"/>
          </a:solidFill>
          <a:headEnd type="triangle"/>
          <a:tailEnd type="none"/>
        </a:ln>
      </cdr:spPr>
      <cdr:txBody>
        <a:bodyPr vertOverflow="clip" wrap="square"/>
        <a:p>
          <a:pPr algn="l">
            <a:defRPr/>
          </a:pPr>
          <a:r>
            <a:rPr lang="en-US" cap="none" sz="925" b="1" i="0" u="none" baseline="0">
              <a:solidFill>
                <a:srgbClr val="000080"/>
              </a:solidFill>
              <a:latin typeface="Arial"/>
              <a:ea typeface="Arial"/>
              <a:cs typeface="Arial"/>
            </a:rPr>
            <a:t>Asíntotas</a:t>
          </a:r>
        </a:p>
      </cdr:txBody>
    </cdr:sp>
  </cdr:relSizeAnchor>
  <cdr:relSizeAnchor xmlns:cdr="http://schemas.openxmlformats.org/drawingml/2006/chartDrawing">
    <cdr:from>
      <cdr:x>0.346</cdr:x>
      <cdr:y>0.52775</cdr:y>
    </cdr:from>
    <cdr:to>
      <cdr:x>0.6495</cdr:x>
      <cdr:y>0.548</cdr:y>
    </cdr:to>
    <cdr:sp>
      <cdr:nvSpPr>
        <cdr:cNvPr id="2" name="Line 4"/>
        <cdr:cNvSpPr>
          <a:spLocks/>
        </cdr:cNvSpPr>
      </cdr:nvSpPr>
      <cdr:spPr>
        <a:xfrm flipH="1" flipV="1">
          <a:off x="1485900" y="1504950"/>
          <a:ext cx="1304925" cy="57150"/>
        </a:xfrm>
        <a:prstGeom prst="line">
          <a:avLst/>
        </a:prstGeom>
        <a:noFill/>
        <a:ln w="9525" cmpd="sng">
          <a:solidFill>
            <a:srgbClr val="00008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0.627</cdr:x>
      <cdr:y>0.83875</cdr:y>
    </cdr:from>
    <cdr:to>
      <cdr:x>0.89525</cdr:x>
      <cdr:y>0.92175</cdr:y>
    </cdr:to>
    <cdr:pic>
      <cdr:nvPicPr>
        <cdr:cNvPr id="3" name="Picture 5"/>
        <cdr:cNvPicPr preferRelativeResize="1">
          <a:picLocks noChangeAspect="1"/>
        </cdr:cNvPicPr>
      </cdr:nvPicPr>
      <cdr:blipFill>
        <a:blip r:embed="rId1"/>
        <a:stretch>
          <a:fillRect/>
        </a:stretch>
      </cdr:blipFill>
      <cdr:spPr>
        <a:xfrm>
          <a:off x="2686050" y="2400300"/>
          <a:ext cx="1152525" cy="238125"/>
        </a:xfrm>
        <a:prstGeom prst="rect">
          <a:avLst/>
        </a:prstGeom>
        <a:solidFill>
          <a:srgbClr val="EAEAEA"/>
        </a:solidFill>
        <a:ln w="9525" cmpd="sng">
          <a:solidFill>
            <a:srgbClr val="000080"/>
          </a:solidFill>
          <a:headEnd type="none"/>
          <a:tailEnd type="none"/>
        </a:ln>
      </cdr:spPr>
    </cdr:pic>
  </cdr:relSizeAnchor>
  <cdr:relSizeAnchor xmlns:cdr="http://schemas.openxmlformats.org/drawingml/2006/chartDrawing">
    <cdr:from>
      <cdr:x>0.527</cdr:x>
      <cdr:y>0.2055</cdr:y>
    </cdr:from>
    <cdr:to>
      <cdr:x>0.87725</cdr:x>
      <cdr:y>0.31175</cdr:y>
    </cdr:to>
    <cdr:pic>
      <cdr:nvPicPr>
        <cdr:cNvPr id="4" name="Picture 6"/>
        <cdr:cNvPicPr preferRelativeResize="1">
          <a:picLocks noChangeAspect="1"/>
        </cdr:cNvPicPr>
      </cdr:nvPicPr>
      <cdr:blipFill>
        <a:blip r:embed="rId2"/>
        <a:stretch>
          <a:fillRect/>
        </a:stretch>
      </cdr:blipFill>
      <cdr:spPr>
        <a:xfrm>
          <a:off x="2257425" y="581025"/>
          <a:ext cx="1504950" cy="304800"/>
        </a:xfrm>
        <a:prstGeom prst="rect">
          <a:avLst/>
        </a:prstGeom>
        <a:solidFill>
          <a:srgbClr val="EAEAEA"/>
        </a:solidFill>
        <a:ln w="9525" cmpd="sng">
          <a:solidFill>
            <a:srgbClr val="FF00FF"/>
          </a:solidFill>
          <a:headEnd type="none"/>
          <a:tailEnd type="none"/>
        </a:ln>
      </cdr:spPr>
    </cdr:pic>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cdr:x>
      <cdr:y>0.02525</cdr:y>
    </cdr:from>
    <cdr:to>
      <cdr:x>0.957</cdr:x>
      <cdr:y>0.14775</cdr:y>
    </cdr:to>
    <cdr:pic>
      <cdr:nvPicPr>
        <cdr:cNvPr id="1" name="Picture 2"/>
        <cdr:cNvPicPr preferRelativeResize="1">
          <a:picLocks noChangeAspect="1"/>
        </cdr:cNvPicPr>
      </cdr:nvPicPr>
      <cdr:blipFill>
        <a:blip r:embed="rId1"/>
        <a:stretch>
          <a:fillRect/>
        </a:stretch>
      </cdr:blipFill>
      <cdr:spPr>
        <a:xfrm>
          <a:off x="2609850" y="66675"/>
          <a:ext cx="1381125" cy="333375"/>
        </a:xfrm>
        <a:prstGeom prst="rect">
          <a:avLst/>
        </a:prstGeom>
        <a:solidFill>
          <a:srgbClr val="EAEAEA"/>
        </a:solidFill>
        <a:ln w="9525" cmpd="sng">
          <a:solidFill>
            <a:srgbClr val="000000"/>
          </a:solidFill>
          <a:headEnd type="none"/>
          <a:tailEnd type="none"/>
        </a:ln>
      </cdr:spPr>
    </cdr:pic>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cdr:x>
      <cdr:y>0.01825</cdr:y>
    </cdr:from>
    <cdr:to>
      <cdr:x>0.8495</cdr:x>
      <cdr:y>0.1395</cdr:y>
    </cdr:to>
    <cdr:pic>
      <cdr:nvPicPr>
        <cdr:cNvPr id="1" name="Picture 3"/>
        <cdr:cNvPicPr preferRelativeResize="1">
          <a:picLocks noChangeAspect="1"/>
        </cdr:cNvPicPr>
      </cdr:nvPicPr>
      <cdr:blipFill>
        <a:blip r:embed="rId1"/>
        <a:stretch>
          <a:fillRect/>
        </a:stretch>
      </cdr:blipFill>
      <cdr:spPr>
        <a:xfrm>
          <a:off x="2714625" y="57150"/>
          <a:ext cx="781050" cy="390525"/>
        </a:xfrm>
        <a:prstGeom prst="rect">
          <a:avLst/>
        </a:prstGeom>
        <a:solidFill>
          <a:srgbClr val="EAEAEA"/>
        </a:solidFill>
        <a:ln w="9525" cmpd="sng">
          <a:solidFill>
            <a:srgbClr val="FF00FF"/>
          </a:solidFill>
          <a:headEnd type="none"/>
          <a:tailEnd type="none"/>
        </a:ln>
      </cdr:spPr>
    </cdr:pic>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0.75975</cdr:x>
      <cdr:y>0.0345</cdr:y>
    </cdr:from>
    <cdr:to>
      <cdr:x>0.945</cdr:x>
      <cdr:y>0.1225</cdr:y>
    </cdr:to>
    <cdr:pic>
      <cdr:nvPicPr>
        <cdr:cNvPr id="1" name="Picture 2"/>
        <cdr:cNvPicPr preferRelativeResize="1">
          <a:picLocks noChangeAspect="1"/>
        </cdr:cNvPicPr>
      </cdr:nvPicPr>
      <cdr:blipFill>
        <a:blip r:embed="rId1"/>
        <a:stretch>
          <a:fillRect/>
        </a:stretch>
      </cdr:blipFill>
      <cdr:spPr>
        <a:xfrm>
          <a:off x="2962275" y="85725"/>
          <a:ext cx="723900" cy="238125"/>
        </a:xfrm>
        <a:prstGeom prst="rect">
          <a:avLst/>
        </a:prstGeom>
        <a:solidFill>
          <a:srgbClr val="EAEAEA"/>
        </a:solidFill>
        <a:ln w="9525" cmpd="sng">
          <a:solidFill>
            <a:srgbClr val="333399"/>
          </a:solidFill>
          <a:headEnd type="none"/>
          <a:tailEnd type="none"/>
        </a:ln>
      </cdr:spPr>
    </cdr:pic>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0.5655</cdr:x>
      <cdr:y>0</cdr:y>
    </cdr:from>
    <cdr:to>
      <cdr:x>0.99775</cdr:x>
      <cdr:y>0.076</cdr:y>
    </cdr:to>
    <cdr:pic>
      <cdr:nvPicPr>
        <cdr:cNvPr id="1" name="Picture 2"/>
        <cdr:cNvPicPr preferRelativeResize="1">
          <a:picLocks noChangeAspect="1"/>
        </cdr:cNvPicPr>
      </cdr:nvPicPr>
      <cdr:blipFill>
        <a:blip r:embed="rId1"/>
        <a:stretch>
          <a:fillRect/>
        </a:stretch>
      </cdr:blipFill>
      <cdr:spPr>
        <a:xfrm>
          <a:off x="2333625" y="0"/>
          <a:ext cx="1790700" cy="266700"/>
        </a:xfrm>
        <a:prstGeom prst="rect">
          <a:avLst/>
        </a:prstGeom>
        <a:solidFill>
          <a:srgbClr val="EAEAEA"/>
        </a:solidFill>
        <a:ln w="9525" cmpd="sng">
          <a:solidFill>
            <a:srgbClr val="FF00FF"/>
          </a:solidFill>
          <a:headEnd type="none"/>
          <a:tailEnd type="none"/>
        </a:ln>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27" sqref="A27"/>
    </sheetView>
  </sheetViews>
  <sheetFormatPr defaultColWidth="11.421875" defaultRowHeight="12.75"/>
  <cols>
    <col min="1" max="16384" width="11.421875" style="121" customWidth="1"/>
  </cols>
  <sheetData/>
  <sheetProtection password="89E6" sheet="1" objects="1" scenarios="1"/>
  <printOptions/>
  <pageMargins left="0.75" right="0.75" top="1" bottom="1" header="0" footer="0"/>
  <pageSetup orientation="portrait" r:id="rId2"/>
  <drawing r:id="rId1"/>
</worksheet>
</file>

<file path=xl/worksheets/sheet2.xml><?xml version="1.0" encoding="utf-8"?>
<worksheet xmlns="http://schemas.openxmlformats.org/spreadsheetml/2006/main" xmlns:r="http://schemas.openxmlformats.org/officeDocument/2006/relationships">
  <dimension ref="A8:N649"/>
  <sheetViews>
    <sheetView workbookViewId="0" topLeftCell="A397">
      <selection activeCell="E412" sqref="E412"/>
    </sheetView>
  </sheetViews>
  <sheetFormatPr defaultColWidth="11.421875" defaultRowHeight="12.75"/>
  <cols>
    <col min="1" max="1" width="16.57421875" style="0" customWidth="1"/>
    <col min="7" max="7" width="12.28125" style="0" bestFit="1" customWidth="1"/>
    <col min="11" max="11" width="10.140625" style="0" customWidth="1"/>
  </cols>
  <sheetData>
    <row r="8" spans="1:2" ht="12.75">
      <c r="A8" s="1" t="s">
        <v>0</v>
      </c>
      <c r="B8" s="1" t="s">
        <v>1</v>
      </c>
    </row>
    <row r="11" ht="12.75">
      <c r="A11" s="1" t="s">
        <v>111</v>
      </c>
    </row>
    <row r="13" ht="12.75">
      <c r="A13" s="1" t="s">
        <v>112</v>
      </c>
    </row>
    <row r="16" spans="1:3" ht="13.5" thickBot="1">
      <c r="A16" s="97" t="s">
        <v>53</v>
      </c>
      <c r="B16" s="357" t="s">
        <v>116</v>
      </c>
      <c r="C16" s="358"/>
    </row>
    <row r="17" spans="1:3" ht="12.75">
      <c r="A17" s="15" t="s">
        <v>5</v>
      </c>
      <c r="B17" s="17"/>
      <c r="C17" s="16"/>
    </row>
    <row r="18" spans="1:3" ht="12.75">
      <c r="A18" s="15" t="s">
        <v>6</v>
      </c>
      <c r="B18" s="17"/>
      <c r="C18" s="16"/>
    </row>
    <row r="19" spans="1:3" ht="13.5" thickBot="1">
      <c r="A19" s="107" t="s">
        <v>7</v>
      </c>
      <c r="B19" s="123"/>
      <c r="C19" s="124"/>
    </row>
    <row r="20" spans="1:3" ht="13.5" thickBot="1">
      <c r="A20" s="125"/>
      <c r="B20" s="359" t="s">
        <v>53</v>
      </c>
      <c r="C20" s="360"/>
    </row>
    <row r="21" spans="1:3" ht="13.5" thickTop="1">
      <c r="A21" s="4" t="s">
        <v>4</v>
      </c>
      <c r="B21" s="141"/>
      <c r="C21" s="142"/>
    </row>
    <row r="22" spans="1:3" ht="13.5" thickBot="1">
      <c r="A22" s="9"/>
      <c r="B22" s="143"/>
      <c r="C22" s="21"/>
    </row>
    <row r="23" spans="1:3" ht="12.75">
      <c r="A23" s="4" t="s">
        <v>3</v>
      </c>
      <c r="B23" s="116"/>
      <c r="C23" s="144"/>
    </row>
    <row r="24" spans="1:3" ht="12.75">
      <c r="A24" s="4"/>
      <c r="B24" s="116"/>
      <c r="C24" s="144"/>
    </row>
    <row r="25" spans="1:3" ht="12.75">
      <c r="A25" s="4"/>
      <c r="B25" s="116"/>
      <c r="C25" s="144"/>
    </row>
    <row r="26" spans="1:3" ht="13.5" thickBot="1">
      <c r="A26" s="9"/>
      <c r="B26" s="145"/>
      <c r="C26" s="146"/>
    </row>
    <row r="27" spans="1:3" ht="12.75">
      <c r="A27" s="4" t="s">
        <v>115</v>
      </c>
      <c r="B27" s="26"/>
      <c r="C27" s="6"/>
    </row>
    <row r="28" spans="1:3" ht="13.5" thickBot="1">
      <c r="A28" s="9"/>
      <c r="B28" s="148"/>
      <c r="C28" s="147"/>
    </row>
    <row r="29" spans="1:3" ht="12.75">
      <c r="A29" s="7" t="s">
        <v>2</v>
      </c>
      <c r="B29" s="13"/>
      <c r="C29" s="126"/>
    </row>
    <row r="32" spans="1:2" ht="12.75">
      <c r="A32" s="1" t="s">
        <v>12</v>
      </c>
      <c r="B32" s="1" t="s">
        <v>13</v>
      </c>
    </row>
    <row r="35" ht="12.75">
      <c r="A35" s="1" t="s">
        <v>111</v>
      </c>
    </row>
    <row r="39" ht="12.75">
      <c r="A39" s="1" t="s">
        <v>113</v>
      </c>
    </row>
    <row r="40" ht="12.75">
      <c r="A40" s="1"/>
    </row>
    <row r="42" spans="1:9" ht="12.75">
      <c r="A42" s="131" t="s">
        <v>53</v>
      </c>
      <c r="B42" s="131"/>
      <c r="C42" s="5"/>
      <c r="D42" s="5"/>
      <c r="E42" s="5"/>
      <c r="F42" s="5"/>
      <c r="G42" s="5"/>
      <c r="H42" s="5"/>
      <c r="I42" s="5"/>
    </row>
    <row r="43" spans="1:11" ht="12.75">
      <c r="A43" s="102" t="s">
        <v>5</v>
      </c>
      <c r="B43" s="150"/>
      <c r="C43" s="2"/>
      <c r="D43" s="2"/>
      <c r="E43" s="2"/>
      <c r="F43" s="2"/>
      <c r="G43" s="2"/>
      <c r="H43" s="2"/>
      <c r="I43" s="2"/>
      <c r="J43" s="2"/>
      <c r="K43" s="3"/>
    </row>
    <row r="44" spans="1:11" ht="12.75">
      <c r="A44" s="129" t="s">
        <v>6</v>
      </c>
      <c r="B44" s="151"/>
      <c r="C44" s="5"/>
      <c r="D44" s="5"/>
      <c r="E44" s="5"/>
      <c r="F44" s="5"/>
      <c r="G44" s="5"/>
      <c r="H44" s="5"/>
      <c r="I44" s="5"/>
      <c r="J44" s="5"/>
      <c r="K44" s="6"/>
    </row>
    <row r="45" spans="1:11" ht="13.5" thickBot="1">
      <c r="A45" s="130" t="s">
        <v>7</v>
      </c>
      <c r="B45" s="152"/>
      <c r="C45" s="47"/>
      <c r="D45" s="47"/>
      <c r="E45" s="47"/>
      <c r="F45" s="47"/>
      <c r="G45" s="47"/>
      <c r="H45" s="5"/>
      <c r="I45" s="5"/>
      <c r="J45" s="5"/>
      <c r="K45" s="6"/>
    </row>
    <row r="46" spans="1:11" ht="14.25" thickBot="1" thickTop="1">
      <c r="A46" s="23" t="s">
        <v>10</v>
      </c>
      <c r="B46" s="153"/>
      <c r="C46" s="153"/>
      <c r="D46" s="153"/>
      <c r="E46" s="153"/>
      <c r="F46" s="153"/>
      <c r="G46" s="153"/>
      <c r="H46" s="5"/>
      <c r="I46" s="159"/>
      <c r="J46" s="5"/>
      <c r="K46" s="157"/>
    </row>
    <row r="47" spans="1:11" ht="12.75">
      <c r="A47" s="4" t="s">
        <v>3</v>
      </c>
      <c r="B47" s="154"/>
      <c r="C47" s="154"/>
      <c r="D47" s="154"/>
      <c r="E47" s="154"/>
      <c r="F47" s="149"/>
      <c r="G47" s="149"/>
      <c r="H47" s="5"/>
      <c r="I47" s="158"/>
      <c r="J47" s="5"/>
      <c r="K47" s="6"/>
    </row>
    <row r="48" spans="1:11" ht="12.75">
      <c r="A48" s="155" t="s">
        <v>117</v>
      </c>
      <c r="B48" s="5"/>
      <c r="C48" s="5"/>
      <c r="D48" s="5"/>
      <c r="E48" s="5"/>
      <c r="F48" s="5"/>
      <c r="G48" s="5"/>
      <c r="H48" s="5"/>
      <c r="I48" s="5"/>
      <c r="J48" s="5"/>
      <c r="K48" s="6"/>
    </row>
    <row r="49" spans="1:11" ht="12.75">
      <c r="A49" s="43" t="s">
        <v>4</v>
      </c>
      <c r="B49" s="24"/>
      <c r="C49" s="14"/>
      <c r="D49" s="5"/>
      <c r="E49" s="5"/>
      <c r="F49" s="5"/>
      <c r="G49" s="5"/>
      <c r="H49" s="5"/>
      <c r="I49" s="5"/>
      <c r="J49" s="5"/>
      <c r="K49" s="6"/>
    </row>
    <row r="50" spans="1:11" ht="12.75">
      <c r="A50" s="7"/>
      <c r="B50" s="24"/>
      <c r="C50" s="24"/>
      <c r="D50" s="5"/>
      <c r="E50" s="5"/>
      <c r="F50" s="5"/>
      <c r="G50" s="5"/>
      <c r="H50" s="5"/>
      <c r="I50" s="5"/>
      <c r="J50" s="5"/>
      <c r="K50" s="6"/>
    </row>
    <row r="51" spans="1:11" ht="12.75">
      <c r="A51" s="128" t="s">
        <v>118</v>
      </c>
      <c r="B51" s="133"/>
      <c r="C51" s="156"/>
      <c r="D51" s="8"/>
      <c r="E51" s="8"/>
      <c r="F51" s="8"/>
      <c r="G51" s="8"/>
      <c r="H51" s="8"/>
      <c r="I51" s="8"/>
      <c r="J51" s="8"/>
      <c r="K51" s="22"/>
    </row>
    <row r="52" spans="8:9" ht="12.75">
      <c r="H52" s="5"/>
      <c r="I52" s="5"/>
    </row>
    <row r="55" spans="1:2" ht="12.75">
      <c r="A55" s="1" t="s">
        <v>14</v>
      </c>
      <c r="B55" s="1" t="s">
        <v>11</v>
      </c>
    </row>
    <row r="56" spans="1:2" ht="12.75">
      <c r="A56" s="1"/>
      <c r="B56" s="1"/>
    </row>
    <row r="57" spans="1:2" ht="12.75">
      <c r="A57" s="1" t="s">
        <v>124</v>
      </c>
      <c r="B57" s="1"/>
    </row>
    <row r="58" spans="1:2" ht="12.75">
      <c r="A58" s="1"/>
      <c r="B58" s="1"/>
    </row>
    <row r="59" spans="1:3" ht="12.75">
      <c r="A59" s="5"/>
      <c r="B59" s="5"/>
      <c r="C59" s="5"/>
    </row>
    <row r="60" spans="1:3" ht="12.75">
      <c r="A60" s="5"/>
      <c r="B60" s="5"/>
      <c r="C60" s="5"/>
    </row>
    <row r="61" spans="1:3" ht="12.75">
      <c r="A61" s="5"/>
      <c r="B61" s="5"/>
      <c r="C61" s="5"/>
    </row>
    <row r="62" spans="1:3" ht="12.75">
      <c r="A62" s="5"/>
      <c r="B62" s="5"/>
      <c r="C62" s="5"/>
    </row>
    <row r="63" spans="1:3" ht="12.75">
      <c r="A63" s="5"/>
      <c r="B63" s="5"/>
      <c r="C63" s="5"/>
    </row>
    <row r="64" spans="1:3" ht="12.75">
      <c r="A64" s="5"/>
      <c r="B64" s="5"/>
      <c r="C64" s="5"/>
    </row>
    <row r="65" spans="1:3" ht="12.75">
      <c r="A65" s="131" t="s">
        <v>53</v>
      </c>
      <c r="B65" s="138"/>
      <c r="C65" s="137"/>
    </row>
    <row r="66" spans="1:11" ht="12.75">
      <c r="A66" s="139" t="s">
        <v>5</v>
      </c>
      <c r="B66" s="140"/>
      <c r="C66" s="3"/>
      <c r="D66" s="2"/>
      <c r="E66" s="2"/>
      <c r="F66" s="2"/>
      <c r="G66" s="2"/>
      <c r="H66" s="2"/>
      <c r="I66" s="2"/>
      <c r="J66" s="2"/>
      <c r="K66" s="3"/>
    </row>
    <row r="67" spans="1:11" ht="12.75">
      <c r="A67" s="134" t="s">
        <v>6</v>
      </c>
      <c r="B67" s="135"/>
      <c r="C67" s="6"/>
      <c r="D67" s="5"/>
      <c r="E67" s="5"/>
      <c r="F67" s="5"/>
      <c r="G67" s="5"/>
      <c r="H67" s="5"/>
      <c r="I67" s="5"/>
      <c r="J67" s="5"/>
      <c r="K67" s="6"/>
    </row>
    <row r="68" spans="1:11" ht="12.75">
      <c r="A68" s="134" t="s">
        <v>7</v>
      </c>
      <c r="B68" s="135"/>
      <c r="C68" s="6"/>
      <c r="D68" s="5"/>
      <c r="E68" s="5"/>
      <c r="F68" s="5"/>
      <c r="G68" s="5"/>
      <c r="H68" s="5"/>
      <c r="I68" s="5"/>
      <c r="J68" s="5"/>
      <c r="K68" s="6"/>
    </row>
    <row r="69" spans="1:11" ht="13.5" thickBot="1">
      <c r="A69" s="324" t="s">
        <v>2</v>
      </c>
      <c r="B69" s="166"/>
      <c r="C69" s="167"/>
      <c r="D69" s="166"/>
      <c r="E69" s="166"/>
      <c r="F69" s="170"/>
      <c r="G69" s="166"/>
      <c r="H69" s="5"/>
      <c r="I69" s="171"/>
      <c r="J69" s="5"/>
      <c r="K69" s="160"/>
    </row>
    <row r="70" spans="1:11" ht="12.75">
      <c r="A70" s="327">
        <v>1</v>
      </c>
      <c r="B70" s="168"/>
      <c r="C70" s="169"/>
      <c r="D70" s="168"/>
      <c r="E70" s="168"/>
      <c r="F70" s="5"/>
      <c r="G70" s="5"/>
      <c r="H70" s="5"/>
      <c r="I70" s="39"/>
      <c r="J70" s="5"/>
      <c r="K70" s="39"/>
    </row>
    <row r="71" spans="1:11" ht="12.75">
      <c r="A71" s="327" t="s">
        <v>3</v>
      </c>
      <c r="B71" s="168"/>
      <c r="C71" s="169"/>
      <c r="D71" s="168"/>
      <c r="E71" s="168"/>
      <c r="F71" s="8"/>
      <c r="G71" s="8"/>
      <c r="H71" s="5"/>
      <c r="I71" s="164"/>
      <c r="J71" s="5"/>
      <c r="K71" s="6"/>
    </row>
    <row r="72" spans="1:11" ht="12.75">
      <c r="A72" s="328" t="s">
        <v>120</v>
      </c>
      <c r="B72" s="5"/>
      <c r="C72" s="5"/>
      <c r="D72" s="5"/>
      <c r="E72" s="5"/>
      <c r="F72" s="5"/>
      <c r="G72" s="5"/>
      <c r="H72" s="5"/>
      <c r="I72" s="162"/>
      <c r="J72" s="5"/>
      <c r="K72" s="6"/>
    </row>
    <row r="73" spans="1:11" ht="13.5" thickBot="1">
      <c r="A73" s="324" t="s">
        <v>2</v>
      </c>
      <c r="B73" s="175"/>
      <c r="C73" s="176"/>
      <c r="D73" s="176"/>
      <c r="E73" s="132"/>
      <c r="F73" s="175"/>
      <c r="G73" s="176"/>
      <c r="H73" s="5"/>
      <c r="I73" s="172"/>
      <c r="J73" s="2"/>
      <c r="K73" s="174"/>
    </row>
    <row r="74" spans="1:11" ht="12.75">
      <c r="A74" s="327" t="s">
        <v>119</v>
      </c>
      <c r="B74" s="177"/>
      <c r="C74" s="178"/>
      <c r="D74" s="178"/>
      <c r="E74" s="179"/>
      <c r="F74" s="163"/>
      <c r="G74" s="163"/>
      <c r="H74" s="163"/>
      <c r="I74" s="173"/>
      <c r="J74" s="8"/>
      <c r="K74" s="22"/>
    </row>
    <row r="75" spans="1:11" ht="12.75">
      <c r="A75" s="328" t="s">
        <v>121</v>
      </c>
      <c r="B75" s="5"/>
      <c r="C75" s="5"/>
      <c r="D75" s="5"/>
      <c r="E75" s="5"/>
      <c r="F75" s="5"/>
      <c r="G75" s="5"/>
      <c r="H75" s="5"/>
      <c r="I75" s="162"/>
      <c r="J75" s="5"/>
      <c r="K75" s="6"/>
    </row>
    <row r="76" spans="1:11" ht="12.75">
      <c r="A76" s="329" t="s">
        <v>123</v>
      </c>
      <c r="B76" s="5"/>
      <c r="C76" s="5"/>
      <c r="D76" s="5"/>
      <c r="E76" s="5"/>
      <c r="F76" s="5"/>
      <c r="G76" s="5"/>
      <c r="H76" s="5"/>
      <c r="I76" s="162"/>
      <c r="J76" s="5"/>
      <c r="K76" s="182"/>
    </row>
    <row r="77" spans="1:11" ht="12.75">
      <c r="A77" s="329" t="s">
        <v>122</v>
      </c>
      <c r="B77" s="5"/>
      <c r="C77" s="5"/>
      <c r="D77" s="5"/>
      <c r="E77" s="5"/>
      <c r="F77" s="5"/>
      <c r="G77" s="5"/>
      <c r="H77" s="5"/>
      <c r="I77" s="162"/>
      <c r="J77" s="5"/>
      <c r="K77" s="184"/>
    </row>
    <row r="78" spans="1:11" ht="12.75">
      <c r="A78" s="327" t="s">
        <v>8</v>
      </c>
      <c r="B78" s="136"/>
      <c r="C78" s="8"/>
      <c r="D78" s="8"/>
      <c r="E78" s="8"/>
      <c r="F78" s="8"/>
      <c r="G78" s="8"/>
      <c r="H78" s="8"/>
      <c r="I78" s="8"/>
      <c r="J78" s="8"/>
      <c r="K78" s="183"/>
    </row>
    <row r="81" spans="1:2" ht="12.75">
      <c r="A81" s="1" t="s">
        <v>63</v>
      </c>
      <c r="B81" s="1" t="s">
        <v>15</v>
      </c>
    </row>
    <row r="84" ht="12.75">
      <c r="A84" s="1" t="s">
        <v>125</v>
      </c>
    </row>
    <row r="88" spans="1:3" ht="12.75">
      <c r="A88" s="131" t="s">
        <v>53</v>
      </c>
      <c r="B88" s="138"/>
      <c r="C88" s="137"/>
    </row>
    <row r="89" spans="1:11" ht="12.75">
      <c r="A89" s="139" t="s">
        <v>5</v>
      </c>
      <c r="B89" s="140"/>
      <c r="C89" s="3"/>
      <c r="D89" s="2"/>
      <c r="E89" s="2"/>
      <c r="F89" s="2"/>
      <c r="G89" s="2"/>
      <c r="H89" s="2"/>
      <c r="I89" s="2"/>
      <c r="J89" s="2"/>
      <c r="K89" s="3"/>
    </row>
    <row r="90" spans="1:11" ht="12.75">
      <c r="A90" s="134" t="s">
        <v>6</v>
      </c>
      <c r="B90" s="135"/>
      <c r="C90" s="6"/>
      <c r="D90" s="5"/>
      <c r="E90" s="5"/>
      <c r="F90" s="5"/>
      <c r="G90" s="5"/>
      <c r="H90" s="5"/>
      <c r="I90" s="5"/>
      <c r="J90" s="5"/>
      <c r="K90" s="6"/>
    </row>
    <row r="91" spans="1:11" ht="12.75">
      <c r="A91" s="134" t="s">
        <v>7</v>
      </c>
      <c r="B91" s="135"/>
      <c r="C91" s="6"/>
      <c r="D91" s="5"/>
      <c r="E91" s="5"/>
      <c r="F91" s="5"/>
      <c r="G91" s="5"/>
      <c r="H91" s="5"/>
      <c r="I91" s="5"/>
      <c r="J91" s="5"/>
      <c r="K91" s="6"/>
    </row>
    <row r="92" spans="1:11" ht="12.75">
      <c r="A92" s="343">
        <v>1</v>
      </c>
      <c r="B92" s="186"/>
      <c r="C92" s="186"/>
      <c r="D92" s="186"/>
      <c r="E92" s="186"/>
      <c r="F92" s="186"/>
      <c r="G92" s="186"/>
      <c r="H92" s="5"/>
      <c r="I92" s="164"/>
      <c r="J92" s="5"/>
      <c r="K92" s="6"/>
    </row>
    <row r="93" spans="1:11" ht="13.5" thickBot="1">
      <c r="A93" s="344" t="s">
        <v>2</v>
      </c>
      <c r="B93" s="166"/>
      <c r="C93" s="166"/>
      <c r="D93" s="166"/>
      <c r="E93" s="166"/>
      <c r="F93" s="166"/>
      <c r="G93" s="166"/>
      <c r="H93" s="5"/>
      <c r="I93" s="171"/>
      <c r="J93" s="5"/>
      <c r="K93" s="187"/>
    </row>
    <row r="94" spans="1:11" ht="12.75">
      <c r="A94" s="345" t="s">
        <v>3</v>
      </c>
      <c r="B94" s="168"/>
      <c r="C94" s="168"/>
      <c r="D94" s="168"/>
      <c r="E94" s="168"/>
      <c r="F94" s="8"/>
      <c r="G94" s="22"/>
      <c r="H94" s="5"/>
      <c r="I94" s="39"/>
      <c r="J94" s="5"/>
      <c r="K94" s="196"/>
    </row>
    <row r="95" spans="1:11" ht="12.75">
      <c r="A95" s="165" t="s">
        <v>128</v>
      </c>
      <c r="B95" s="12"/>
      <c r="C95" s="6"/>
      <c r="D95" s="5"/>
      <c r="E95" s="5"/>
      <c r="F95" s="5"/>
      <c r="G95" s="5"/>
      <c r="H95" s="5"/>
      <c r="I95" s="162"/>
      <c r="J95" s="5"/>
      <c r="K95" s="196"/>
    </row>
    <row r="96" spans="1:11" ht="13.5" thickBot="1">
      <c r="A96" s="346" t="s">
        <v>127</v>
      </c>
      <c r="B96" s="188"/>
      <c r="C96" s="188"/>
      <c r="D96" s="188"/>
      <c r="E96" s="188"/>
      <c r="F96" s="188"/>
      <c r="G96" s="188"/>
      <c r="H96" s="5"/>
      <c r="I96" s="197"/>
      <c r="J96" s="5"/>
      <c r="K96" s="190"/>
    </row>
    <row r="97" spans="1:11" ht="12.75">
      <c r="A97" s="345" t="s">
        <v>3</v>
      </c>
      <c r="B97" s="189"/>
      <c r="C97" s="189"/>
      <c r="D97" s="189"/>
      <c r="E97" s="189"/>
      <c r="F97" s="8"/>
      <c r="G97" s="22"/>
      <c r="H97" s="5"/>
      <c r="I97" s="198"/>
      <c r="J97" s="5"/>
      <c r="K97" s="196"/>
    </row>
    <row r="98" spans="1:11" ht="12.75">
      <c r="A98" s="347"/>
      <c r="B98" s="12"/>
      <c r="C98" s="6"/>
      <c r="D98" s="5"/>
      <c r="E98" s="5"/>
      <c r="F98" s="5"/>
      <c r="G98" s="5"/>
      <c r="H98" s="5"/>
      <c r="I98" s="162"/>
      <c r="J98" s="5"/>
      <c r="K98" s="196"/>
    </row>
    <row r="99" spans="1:11" ht="12.75">
      <c r="A99" s="343" t="s">
        <v>129</v>
      </c>
      <c r="B99" s="199"/>
      <c r="C99" s="200"/>
      <c r="D99" s="201"/>
      <c r="E99" s="201"/>
      <c r="F99" s="201"/>
      <c r="G99" s="201"/>
      <c r="H99" s="201"/>
      <c r="I99" s="201"/>
      <c r="J99" s="201"/>
      <c r="K99" s="205"/>
    </row>
    <row r="100" spans="1:11" ht="12.75">
      <c r="A100" s="343" t="s">
        <v>130</v>
      </c>
      <c r="B100" s="202"/>
      <c r="C100" s="203"/>
      <c r="D100" s="201"/>
      <c r="E100" s="201"/>
      <c r="F100" s="201"/>
      <c r="G100" s="201"/>
      <c r="H100" s="201"/>
      <c r="I100" s="201"/>
      <c r="J100" s="201"/>
      <c r="K100" s="206"/>
    </row>
    <row r="101" spans="1:11" ht="12.75">
      <c r="A101" s="343" t="s">
        <v>131</v>
      </c>
      <c r="B101" s="200"/>
      <c r="C101" s="204"/>
      <c r="D101" s="201"/>
      <c r="E101" s="201"/>
      <c r="F101" s="201"/>
      <c r="G101" s="201"/>
      <c r="H101" s="201"/>
      <c r="I101" s="201"/>
      <c r="J101" s="201"/>
      <c r="K101" s="207"/>
    </row>
    <row r="102" spans="1:10" ht="12.75">
      <c r="A102" s="195"/>
      <c r="B102" s="162"/>
      <c r="C102" s="194"/>
      <c r="D102" s="5"/>
      <c r="E102" s="5"/>
      <c r="F102" s="5"/>
      <c r="G102" s="5"/>
      <c r="H102" s="5"/>
      <c r="I102" s="5"/>
      <c r="J102" s="5"/>
    </row>
    <row r="103" spans="1:10" ht="12.75">
      <c r="A103" s="195"/>
      <c r="B103" s="162"/>
      <c r="C103" s="194"/>
      <c r="D103" s="5"/>
      <c r="E103" s="5"/>
      <c r="F103" s="5"/>
      <c r="G103" s="5"/>
      <c r="H103" s="5"/>
      <c r="I103" s="5"/>
      <c r="J103" s="5"/>
    </row>
    <row r="104" spans="1:10" ht="12.75">
      <c r="A104" s="195"/>
      <c r="B104" s="162"/>
      <c r="C104" s="194"/>
      <c r="D104" s="5"/>
      <c r="E104" s="5"/>
      <c r="F104" s="5"/>
      <c r="G104" s="5"/>
      <c r="H104" s="5"/>
      <c r="I104" s="5"/>
      <c r="J104" s="5"/>
    </row>
    <row r="105" spans="1:10" ht="12.75">
      <c r="A105" s="195"/>
      <c r="B105" s="162"/>
      <c r="C105" s="194"/>
      <c r="D105" s="5"/>
      <c r="E105" s="5"/>
      <c r="F105" s="5"/>
      <c r="G105" s="5"/>
      <c r="H105" s="5"/>
      <c r="I105" s="5"/>
      <c r="J105" s="5"/>
    </row>
    <row r="106" spans="1:10" ht="12.75">
      <c r="A106" s="195"/>
      <c r="B106" s="162"/>
      <c r="C106" s="194"/>
      <c r="D106" s="5"/>
      <c r="E106" s="5"/>
      <c r="F106" s="5"/>
      <c r="G106" s="5"/>
      <c r="H106" s="5"/>
      <c r="I106" s="5"/>
      <c r="J106" s="5"/>
    </row>
    <row r="107" spans="1:10" ht="12.75">
      <c r="A107" s="1" t="s">
        <v>62</v>
      </c>
      <c r="B107" s="1" t="s">
        <v>17</v>
      </c>
      <c r="J107" s="5"/>
    </row>
    <row r="109" ht="12.75">
      <c r="A109" s="1" t="s">
        <v>132</v>
      </c>
    </row>
    <row r="114" spans="1:4" ht="12.75">
      <c r="A114" s="131" t="s">
        <v>53</v>
      </c>
      <c r="B114" s="131"/>
      <c r="C114" s="5"/>
      <c r="D114" s="5"/>
    </row>
    <row r="115" spans="1:11" ht="12.75">
      <c r="A115" s="102" t="s">
        <v>5</v>
      </c>
      <c r="B115" s="210"/>
      <c r="C115" s="2"/>
      <c r="D115" s="2"/>
      <c r="E115" s="2"/>
      <c r="F115" s="2"/>
      <c r="G115" s="2"/>
      <c r="H115" s="2"/>
      <c r="I115" s="2"/>
      <c r="J115" s="2"/>
      <c r="K115" s="3"/>
    </row>
    <row r="116" spans="1:11" ht="12.75">
      <c r="A116" s="129" t="s">
        <v>18</v>
      </c>
      <c r="B116" s="138"/>
      <c r="C116" s="5"/>
      <c r="D116" s="5"/>
      <c r="E116" s="5"/>
      <c r="F116" s="5"/>
      <c r="G116" s="5"/>
      <c r="H116" s="5"/>
      <c r="I116" s="5"/>
      <c r="J116" s="5"/>
      <c r="K116" s="6"/>
    </row>
    <row r="117" spans="1:11" ht="13.5" thickBot="1">
      <c r="A117" s="130" t="s">
        <v>6</v>
      </c>
      <c r="B117" s="214"/>
      <c r="C117" s="47"/>
      <c r="D117" s="47"/>
      <c r="E117" s="47"/>
      <c r="F117" s="47"/>
      <c r="G117" s="5"/>
      <c r="H117" s="5"/>
      <c r="I117" s="5"/>
      <c r="J117" s="5"/>
      <c r="K117" s="6"/>
    </row>
    <row r="118" spans="1:11" ht="13.5" thickTop="1">
      <c r="A118" s="330" t="s">
        <v>137</v>
      </c>
      <c r="B118" s="168"/>
      <c r="C118" s="168"/>
      <c r="D118" s="168"/>
      <c r="E118" s="8"/>
      <c r="F118" s="8"/>
      <c r="G118" s="14"/>
      <c r="H118" s="5"/>
      <c r="I118" s="164"/>
      <c r="J118" s="5"/>
      <c r="K118" s="6"/>
    </row>
    <row r="119" spans="1:11" ht="12.75">
      <c r="A119" s="320" t="s">
        <v>138</v>
      </c>
      <c r="B119" s="13"/>
      <c r="C119" s="13"/>
      <c r="D119" s="13"/>
      <c r="E119" s="8"/>
      <c r="F119" s="8"/>
      <c r="G119" s="13"/>
      <c r="H119" s="5"/>
      <c r="I119" s="213"/>
      <c r="J119" s="5"/>
      <c r="K119" s="6"/>
    </row>
    <row r="120" spans="1:11" ht="12.75">
      <c r="A120" s="325" t="s">
        <v>133</v>
      </c>
      <c r="B120" s="24"/>
      <c r="C120" s="24"/>
      <c r="D120" s="24"/>
      <c r="E120" s="201"/>
      <c r="F120" s="201"/>
      <c r="G120" s="14"/>
      <c r="H120" s="5"/>
      <c r="I120" s="24"/>
      <c r="J120" s="5"/>
      <c r="K120" s="24"/>
    </row>
    <row r="121" spans="1:11" ht="13.5" thickBot="1">
      <c r="A121" s="325" t="s">
        <v>134</v>
      </c>
      <c r="B121" s="217"/>
      <c r="C121" s="217"/>
      <c r="D121" s="217"/>
      <c r="E121" s="201"/>
      <c r="F121" s="201"/>
      <c r="G121" s="14"/>
      <c r="H121" s="5"/>
      <c r="I121" s="24"/>
      <c r="J121" s="5"/>
      <c r="K121" s="6"/>
    </row>
    <row r="122" spans="1:11" ht="13.5" thickTop="1">
      <c r="A122" s="326" t="s">
        <v>136</v>
      </c>
      <c r="B122" s="51"/>
      <c r="C122" s="51"/>
      <c r="D122" s="5"/>
      <c r="E122" s="5"/>
      <c r="F122" s="5"/>
      <c r="G122" s="5"/>
      <c r="H122" s="5"/>
      <c r="I122" s="5"/>
      <c r="J122" s="5"/>
      <c r="K122" s="6"/>
    </row>
    <row r="123" spans="1:11" ht="12.75">
      <c r="A123" s="325" t="s">
        <v>135</v>
      </c>
      <c r="B123" s="201"/>
      <c r="C123" s="201"/>
      <c r="D123" s="201"/>
      <c r="E123" s="201"/>
      <c r="F123" s="201"/>
      <c r="G123" s="208"/>
      <c r="H123" s="5"/>
      <c r="I123" s="218"/>
      <c r="J123" s="5"/>
      <c r="K123" s="6"/>
    </row>
    <row r="124" spans="1:11" s="114" customFormat="1" ht="12.75">
      <c r="A124" s="325" t="s">
        <v>139</v>
      </c>
      <c r="B124" s="211"/>
      <c r="C124" s="212"/>
      <c r="D124" s="211"/>
      <c r="E124" s="211"/>
      <c r="F124" s="211"/>
      <c r="G124" s="215"/>
      <c r="H124" s="5"/>
      <c r="I124" s="219"/>
      <c r="J124" s="53"/>
      <c r="K124" s="216"/>
    </row>
    <row r="125" spans="2:3" s="114" customFormat="1" ht="12.75">
      <c r="B125" s="51"/>
      <c r="C125" s="185"/>
    </row>
    <row r="126" spans="1:3" s="114" customFormat="1" ht="12.75">
      <c r="A126" s="51"/>
      <c r="B126" s="51"/>
      <c r="C126" s="185"/>
    </row>
    <row r="128" spans="1:2" ht="12.75">
      <c r="A128" s="1" t="s">
        <v>64</v>
      </c>
      <c r="B128" s="1" t="s">
        <v>21</v>
      </c>
    </row>
    <row r="131" ht="12.75">
      <c r="A131" s="1" t="s">
        <v>111</v>
      </c>
    </row>
    <row r="135" spans="1:3" ht="13.5" thickBot="1">
      <c r="A135" s="97" t="s">
        <v>9</v>
      </c>
      <c r="B135" s="98"/>
      <c r="C135" s="3"/>
    </row>
    <row r="136" spans="1:3" ht="12.75">
      <c r="A136" s="15" t="s">
        <v>5</v>
      </c>
      <c r="B136" s="12"/>
      <c r="C136" s="6"/>
    </row>
    <row r="137" spans="1:3" ht="12.75">
      <c r="A137" s="15" t="s">
        <v>18</v>
      </c>
      <c r="B137" s="12"/>
      <c r="C137" s="6"/>
    </row>
    <row r="138" spans="1:3" ht="13.5" thickBot="1">
      <c r="A138" s="331" t="s">
        <v>6</v>
      </c>
      <c r="B138" s="19"/>
      <c r="C138" s="20"/>
    </row>
    <row r="139" spans="1:3" ht="14.25" thickBot="1" thickTop="1">
      <c r="A139" s="332" t="s">
        <v>65</v>
      </c>
      <c r="B139" s="30"/>
      <c r="C139" s="31"/>
    </row>
    <row r="140" spans="1:3" ht="12.75">
      <c r="A140" s="232" t="s">
        <v>19</v>
      </c>
      <c r="B140" s="12"/>
      <c r="C140" s="6"/>
    </row>
    <row r="141" spans="1:3" ht="12.75">
      <c r="A141" s="15"/>
      <c r="B141" s="12"/>
      <c r="C141" s="6"/>
    </row>
    <row r="142" spans="1:3" ht="12.75">
      <c r="A142" s="104"/>
      <c r="B142" s="13"/>
      <c r="C142" s="22"/>
    </row>
    <row r="143" spans="1:3" ht="12.75">
      <c r="A143" s="15" t="s">
        <v>20</v>
      </c>
      <c r="B143" s="12"/>
      <c r="C143" s="6"/>
    </row>
    <row r="144" spans="1:3" ht="12.75">
      <c r="A144" s="15"/>
      <c r="B144" s="12"/>
      <c r="C144" s="6"/>
    </row>
    <row r="145" spans="1:3" ht="12.75">
      <c r="A145" s="104"/>
      <c r="B145" s="13"/>
      <c r="C145" s="22"/>
    </row>
    <row r="146" spans="1:3" ht="13.5" thickBot="1">
      <c r="A146" s="333" t="s">
        <v>22</v>
      </c>
      <c r="B146" s="25"/>
      <c r="C146" s="32"/>
    </row>
    <row r="147" spans="1:3" ht="12.75">
      <c r="A147" s="104" t="s">
        <v>23</v>
      </c>
      <c r="B147" s="13"/>
      <c r="C147" s="33"/>
    </row>
    <row r="150" spans="1:2" ht="12.75">
      <c r="A150" s="1" t="s">
        <v>66</v>
      </c>
      <c r="B150" s="1" t="s">
        <v>24</v>
      </c>
    </row>
    <row r="152" ht="12.75">
      <c r="A152" s="1" t="s">
        <v>111</v>
      </c>
    </row>
    <row r="158" spans="1:3" ht="13.5" thickBot="1">
      <c r="A158" s="97" t="s">
        <v>9</v>
      </c>
      <c r="B158" s="98"/>
      <c r="C158" s="34"/>
    </row>
    <row r="159" spans="1:3" ht="12.75">
      <c r="A159" s="15" t="s">
        <v>5</v>
      </c>
      <c r="B159" s="12"/>
      <c r="C159" s="12"/>
    </row>
    <row r="160" spans="1:3" ht="12.75">
      <c r="A160" s="15" t="s">
        <v>6</v>
      </c>
      <c r="B160" s="12"/>
      <c r="C160" s="12"/>
    </row>
    <row r="161" spans="1:3" ht="13.5" thickBot="1">
      <c r="A161" s="331" t="s">
        <v>7</v>
      </c>
      <c r="B161" s="19"/>
      <c r="C161" s="35"/>
    </row>
    <row r="162" spans="1:3" ht="14.25" thickBot="1" thickTop="1">
      <c r="A162" s="332" t="s">
        <v>25</v>
      </c>
      <c r="B162" s="30"/>
      <c r="C162" s="36"/>
    </row>
    <row r="163" spans="1:3" ht="12.75">
      <c r="A163" s="232" t="s">
        <v>3</v>
      </c>
      <c r="B163" s="12"/>
      <c r="C163" s="37"/>
    </row>
    <row r="164" spans="1:3" ht="12.75">
      <c r="A164" s="15"/>
      <c r="B164" s="12"/>
      <c r="C164" s="37"/>
    </row>
    <row r="165" spans="1:3" ht="12.75">
      <c r="A165" s="15"/>
      <c r="B165" s="12"/>
      <c r="C165" s="37"/>
    </row>
    <row r="166" spans="1:3" ht="12.75">
      <c r="A166" s="104"/>
      <c r="B166" s="13"/>
      <c r="C166" s="38"/>
    </row>
    <row r="167" spans="1:3" ht="12.75">
      <c r="A167" s="15" t="s">
        <v>26</v>
      </c>
      <c r="B167" s="12"/>
      <c r="C167" s="37"/>
    </row>
    <row r="168" spans="1:3" ht="12.75">
      <c r="A168" s="15"/>
      <c r="B168" s="12"/>
      <c r="C168" s="37"/>
    </row>
    <row r="169" spans="1:3" ht="12.75">
      <c r="A169" s="104"/>
      <c r="B169" s="13"/>
      <c r="C169" s="39"/>
    </row>
    <row r="170" spans="1:3" ht="12.75">
      <c r="A170" s="104" t="s">
        <v>27</v>
      </c>
      <c r="B170" s="8"/>
      <c r="C170" s="39"/>
    </row>
    <row r="173" spans="1:2" ht="12.75">
      <c r="A173" s="1" t="s">
        <v>67</v>
      </c>
      <c r="B173" s="1" t="s">
        <v>28</v>
      </c>
    </row>
    <row r="176" ht="12.75">
      <c r="A176" s="1" t="s">
        <v>141</v>
      </c>
    </row>
    <row r="180" spans="1:3" ht="13.5" thickBot="1">
      <c r="A180" s="97" t="s">
        <v>140</v>
      </c>
      <c r="B180" s="98"/>
      <c r="C180" s="34"/>
    </row>
    <row r="181" spans="1:3" ht="12.75">
      <c r="A181" s="15" t="s">
        <v>5</v>
      </c>
      <c r="B181" s="12"/>
      <c r="C181" s="12"/>
    </row>
    <row r="182" spans="1:3" ht="13.5" thickBot="1">
      <c r="A182" s="331" t="s">
        <v>6</v>
      </c>
      <c r="B182" s="19"/>
      <c r="C182" s="19"/>
    </row>
    <row r="183" spans="1:3" ht="14.25" thickBot="1" thickTop="1">
      <c r="A183" s="332" t="s">
        <v>70</v>
      </c>
      <c r="B183" s="30"/>
      <c r="C183" s="41"/>
    </row>
    <row r="184" spans="1:3" ht="12.75">
      <c r="A184" s="232" t="s">
        <v>71</v>
      </c>
      <c r="B184" s="12"/>
      <c r="C184" s="12"/>
    </row>
    <row r="185" spans="1:3" ht="12.75">
      <c r="A185" s="15"/>
      <c r="B185" s="12"/>
      <c r="C185" s="12"/>
    </row>
    <row r="186" spans="1:3" ht="12.75">
      <c r="A186" s="15"/>
      <c r="B186" s="12"/>
      <c r="C186" s="12"/>
    </row>
    <row r="187" spans="1:3" ht="13.5" thickBot="1">
      <c r="A187" s="107" t="s">
        <v>69</v>
      </c>
      <c r="B187" s="11"/>
      <c r="C187" s="11"/>
    </row>
    <row r="188" spans="1:3" ht="12.75">
      <c r="A188" s="104" t="s">
        <v>68</v>
      </c>
      <c r="B188" s="13"/>
      <c r="C188" s="40"/>
    </row>
    <row r="189" spans="1:3" s="114" customFormat="1" ht="12.75">
      <c r="A189" s="235"/>
      <c r="B189" s="51"/>
      <c r="C189" s="220"/>
    </row>
    <row r="190" spans="1:3" s="114" customFormat="1" ht="12.75">
      <c r="A190" s="51"/>
      <c r="B190" s="51"/>
      <c r="C190" s="220"/>
    </row>
    <row r="191" spans="1:3" s="114" customFormat="1" ht="12.75">
      <c r="A191" s="277" t="s">
        <v>166</v>
      </c>
      <c r="B191" s="51"/>
      <c r="C191" s="220"/>
    </row>
    <row r="192" spans="1:3" s="114" customFormat="1" ht="12.75">
      <c r="A192" s="51"/>
      <c r="B192" s="51"/>
      <c r="C192" s="220"/>
    </row>
    <row r="193" spans="1:3" s="114" customFormat="1" ht="12.75">
      <c r="A193" s="51"/>
      <c r="B193" s="51"/>
      <c r="C193" s="220"/>
    </row>
    <row r="196" spans="1:5" ht="12.75">
      <c r="A196" s="43"/>
      <c r="B196" s="2"/>
      <c r="C196" s="361" t="s">
        <v>146</v>
      </c>
      <c r="D196" s="362"/>
      <c r="E196" s="363"/>
    </row>
    <row r="197" spans="1:5" ht="12.75">
      <c r="A197" s="229" t="s">
        <v>142</v>
      </c>
      <c r="B197" s="230">
        <v>0.5</v>
      </c>
      <c r="C197" s="239">
        <v>2</v>
      </c>
      <c r="D197" s="241">
        <v>3</v>
      </c>
      <c r="E197" s="240">
        <v>4</v>
      </c>
    </row>
    <row r="198" spans="1:5" ht="13.5" thickBot="1">
      <c r="A198" s="223" t="s">
        <v>143</v>
      </c>
      <c r="B198" s="225" t="s">
        <v>52</v>
      </c>
      <c r="C198" s="224" t="s">
        <v>150</v>
      </c>
      <c r="D198" s="242" t="s">
        <v>151</v>
      </c>
      <c r="E198" s="224" t="s">
        <v>152</v>
      </c>
    </row>
    <row r="199" spans="1:5" ht="13.5" thickTop="1">
      <c r="A199" s="232">
        <v>1</v>
      </c>
      <c r="B199" s="245"/>
      <c r="C199" s="247"/>
      <c r="D199" s="247"/>
      <c r="E199" s="247"/>
    </row>
    <row r="200" spans="1:5" ht="12.75">
      <c r="A200" s="232">
        <v>2</v>
      </c>
      <c r="B200" s="245"/>
      <c r="C200" s="247"/>
      <c r="D200" s="247"/>
      <c r="E200" s="247"/>
    </row>
    <row r="201" spans="1:5" ht="12.75">
      <c r="A201" s="232">
        <v>3</v>
      </c>
      <c r="B201" s="245"/>
      <c r="C201" s="247"/>
      <c r="D201" s="247"/>
      <c r="E201" s="247"/>
    </row>
    <row r="202" spans="1:5" ht="12.75">
      <c r="A202" s="232">
        <v>4</v>
      </c>
      <c r="B202" s="245"/>
      <c r="C202" s="247"/>
      <c r="D202" s="247"/>
      <c r="E202" s="247"/>
    </row>
    <row r="203" spans="1:5" ht="12.75">
      <c r="A203" s="232">
        <v>5</v>
      </c>
      <c r="B203" s="245"/>
      <c r="C203" s="247"/>
      <c r="D203" s="247"/>
      <c r="E203" s="247"/>
    </row>
    <row r="204" spans="1:5" ht="12.75">
      <c r="A204" s="232">
        <v>6</v>
      </c>
      <c r="B204" s="245"/>
      <c r="C204" s="247"/>
      <c r="D204" s="247"/>
      <c r="E204" s="247"/>
    </row>
    <row r="205" spans="1:5" ht="12.75">
      <c r="A205" s="232">
        <v>7</v>
      </c>
      <c r="B205" s="245"/>
      <c r="C205" s="247"/>
      <c r="D205" s="247"/>
      <c r="E205" s="247"/>
    </row>
    <row r="206" spans="1:5" ht="12.75">
      <c r="A206" s="232">
        <v>8</v>
      </c>
      <c r="B206" s="245"/>
      <c r="C206" s="247"/>
      <c r="D206" s="247"/>
      <c r="E206" s="247"/>
    </row>
    <row r="207" spans="1:5" ht="12.75">
      <c r="A207" s="232">
        <v>9</v>
      </c>
      <c r="B207" s="249"/>
      <c r="C207" s="250"/>
      <c r="D207" s="250"/>
      <c r="E207" s="250"/>
    </row>
    <row r="208" spans="1:5" ht="12.75">
      <c r="A208" s="232">
        <v>10</v>
      </c>
      <c r="B208" s="251"/>
      <c r="C208" s="209"/>
      <c r="D208" s="209"/>
      <c r="E208" s="209"/>
    </row>
    <row r="209" spans="1:5" ht="12.75">
      <c r="A209" s="233">
        <v>11</v>
      </c>
      <c r="B209" s="246"/>
      <c r="C209" s="248"/>
      <c r="D209" s="248"/>
      <c r="E209" s="248"/>
    </row>
    <row r="213" spans="1:2" ht="12.75">
      <c r="A213" s="1" t="s">
        <v>72</v>
      </c>
      <c r="B213" s="1" t="s">
        <v>29</v>
      </c>
    </row>
    <row r="216" ht="12.75">
      <c r="A216" s="127" t="s">
        <v>111</v>
      </c>
    </row>
    <row r="220" spans="1:3" ht="13.5" thickBot="1">
      <c r="A220" s="97" t="s">
        <v>53</v>
      </c>
      <c r="B220" s="96"/>
      <c r="C220" s="18"/>
    </row>
    <row r="221" spans="1:3" ht="13.5" thickTop="1">
      <c r="A221" s="334" t="s">
        <v>5</v>
      </c>
      <c r="B221" s="46"/>
      <c r="C221" s="46"/>
    </row>
    <row r="222" spans="1:3" ht="13.5" thickBot="1">
      <c r="A222" s="331" t="s">
        <v>6</v>
      </c>
      <c r="B222" s="19"/>
      <c r="C222" s="19"/>
    </row>
    <row r="223" spans="1:3" ht="14.25" thickBot="1" thickTop="1">
      <c r="A223" s="106" t="s">
        <v>73</v>
      </c>
      <c r="B223" s="348"/>
      <c r="C223" s="49"/>
    </row>
    <row r="224" spans="1:3" ht="12.75">
      <c r="A224" s="104" t="s">
        <v>74</v>
      </c>
      <c r="B224" s="13"/>
      <c r="C224" s="50"/>
    </row>
    <row r="227" spans="1:3" ht="12.75">
      <c r="A227" s="226" t="s">
        <v>145</v>
      </c>
      <c r="B227" s="51"/>
      <c r="C227" s="220"/>
    </row>
    <row r="228" spans="1:3" ht="12.75">
      <c r="A228" s="114"/>
      <c r="B228" s="51"/>
      <c r="C228" s="220"/>
    </row>
    <row r="229" spans="1:5" ht="12.75">
      <c r="A229" s="43"/>
      <c r="B229" s="2"/>
      <c r="C229" s="361" t="s">
        <v>146</v>
      </c>
      <c r="D229" s="362"/>
      <c r="E229" s="363"/>
    </row>
    <row r="230" spans="1:5" ht="12.75">
      <c r="A230" s="229" t="s">
        <v>142</v>
      </c>
      <c r="B230" s="230">
        <v>1</v>
      </c>
      <c r="C230" s="239">
        <v>2</v>
      </c>
      <c r="D230" s="241">
        <v>3</v>
      </c>
      <c r="E230" s="240">
        <v>4</v>
      </c>
    </row>
    <row r="231" spans="1:5" ht="13.5" thickBot="1">
      <c r="A231" s="223" t="s">
        <v>143</v>
      </c>
      <c r="B231" s="225" t="s">
        <v>52</v>
      </c>
      <c r="C231" s="224" t="s">
        <v>147</v>
      </c>
      <c r="D231" s="242" t="s">
        <v>148</v>
      </c>
      <c r="E231" s="224" t="s">
        <v>149</v>
      </c>
    </row>
    <row r="232" spans="1:5" ht="13.5" thickTop="1">
      <c r="A232" s="232">
        <v>1</v>
      </c>
      <c r="B232" s="237"/>
      <c r="C232" s="221"/>
      <c r="D232" s="243"/>
      <c r="E232" s="221"/>
    </row>
    <row r="233" spans="1:5" ht="12.75">
      <c r="A233" s="232">
        <v>2</v>
      </c>
      <c r="B233" s="237"/>
      <c r="C233" s="221"/>
      <c r="D233" s="243"/>
      <c r="E233" s="221"/>
    </row>
    <row r="234" spans="1:5" ht="12.75">
      <c r="A234" s="232">
        <v>3</v>
      </c>
      <c r="B234" s="237"/>
      <c r="C234" s="221"/>
      <c r="D234" s="243"/>
      <c r="E234" s="221"/>
    </row>
    <row r="235" spans="1:5" ht="12.75">
      <c r="A235" s="232">
        <v>4</v>
      </c>
      <c r="B235" s="237"/>
      <c r="C235" s="221"/>
      <c r="D235" s="243"/>
      <c r="E235" s="221"/>
    </row>
    <row r="236" spans="1:5" ht="12.75">
      <c r="A236" s="232">
        <v>5</v>
      </c>
      <c r="B236" s="237"/>
      <c r="C236" s="221"/>
      <c r="D236" s="243"/>
      <c r="E236" s="221"/>
    </row>
    <row r="237" spans="1:5" ht="12.75">
      <c r="A237" s="232">
        <v>6</v>
      </c>
      <c r="B237" s="237"/>
      <c r="C237" s="234"/>
      <c r="D237" s="243"/>
      <c r="E237" s="221"/>
    </row>
    <row r="238" spans="1:5" ht="12.75">
      <c r="A238" s="232">
        <v>7</v>
      </c>
      <c r="B238" s="237"/>
      <c r="C238" s="221"/>
      <c r="D238" s="243"/>
      <c r="E238" s="221"/>
    </row>
    <row r="239" spans="1:5" ht="12.75">
      <c r="A239" s="232">
        <v>8</v>
      </c>
      <c r="B239" s="237"/>
      <c r="C239" s="221"/>
      <c r="D239" s="243"/>
      <c r="E239" s="221"/>
    </row>
    <row r="240" spans="1:5" ht="12.75">
      <c r="A240" s="232">
        <v>9</v>
      </c>
      <c r="B240" s="237"/>
      <c r="C240" s="221"/>
      <c r="D240" s="243"/>
      <c r="E240" s="221"/>
    </row>
    <row r="241" spans="1:5" ht="12.75">
      <c r="A241" s="232">
        <v>10</v>
      </c>
      <c r="B241" s="237"/>
      <c r="C241" s="221"/>
      <c r="D241" s="243"/>
      <c r="E241" s="221"/>
    </row>
    <row r="242" spans="1:5" ht="12.75">
      <c r="A242" s="233">
        <v>11</v>
      </c>
      <c r="B242" s="238"/>
      <c r="C242" s="222"/>
      <c r="D242" s="244"/>
      <c r="E242" s="222"/>
    </row>
    <row r="243" spans="1:5" ht="12.75">
      <c r="A243" s="235"/>
      <c r="B243" s="51"/>
      <c r="C243" s="236"/>
      <c r="D243" s="236"/>
      <c r="E243" s="236"/>
    </row>
    <row r="244" spans="1:5" ht="12.75">
      <c r="A244" s="235"/>
      <c r="B244" s="51"/>
      <c r="C244" s="236"/>
      <c r="D244" s="236"/>
      <c r="E244" s="236"/>
    </row>
    <row r="245" spans="1:5" ht="12.75">
      <c r="A245" s="235"/>
      <c r="B245" s="51"/>
      <c r="C245" s="236"/>
      <c r="D245" s="236"/>
      <c r="E245" s="236"/>
    </row>
    <row r="246" spans="1:2" ht="12.75">
      <c r="A246" s="1" t="s">
        <v>75</v>
      </c>
      <c r="B246" s="1" t="s">
        <v>30</v>
      </c>
    </row>
    <row r="247" spans="1:2" ht="12.75">
      <c r="A247" s="1"/>
      <c r="B247" s="1"/>
    </row>
    <row r="248" spans="1:2" ht="12.75">
      <c r="A248" s="1" t="s">
        <v>141</v>
      </c>
      <c r="B248" s="1"/>
    </row>
    <row r="249" spans="1:2" ht="12.75">
      <c r="A249" s="1"/>
      <c r="B249" s="1"/>
    </row>
    <row r="250" spans="1:3" ht="13.5" thickBot="1">
      <c r="A250" s="78" t="s">
        <v>140</v>
      </c>
      <c r="B250" s="96"/>
      <c r="C250" s="44"/>
    </row>
    <row r="251" spans="1:3" ht="13.5" thickTop="1">
      <c r="A251" s="15" t="s">
        <v>5</v>
      </c>
      <c r="B251" s="12"/>
      <c r="C251" s="12"/>
    </row>
    <row r="252" spans="1:3" ht="12.75">
      <c r="A252" s="15" t="s">
        <v>6</v>
      </c>
      <c r="B252" s="12"/>
      <c r="C252" s="12"/>
    </row>
    <row r="253" spans="1:3" ht="13.5" thickBot="1">
      <c r="A253" s="105" t="s">
        <v>16</v>
      </c>
      <c r="B253" s="19"/>
      <c r="C253" s="19"/>
    </row>
    <row r="254" spans="1:3" ht="14.25" thickBot="1" thickTop="1">
      <c r="A254" s="332" t="s">
        <v>76</v>
      </c>
      <c r="B254" s="30"/>
      <c r="C254" s="54"/>
    </row>
    <row r="255" spans="1:3" ht="12.75">
      <c r="A255" s="232" t="s">
        <v>78</v>
      </c>
      <c r="B255" s="27"/>
      <c r="C255" s="12"/>
    </row>
    <row r="256" spans="1:3" ht="12.75">
      <c r="A256" s="15"/>
      <c r="B256" s="27"/>
      <c r="C256" s="12"/>
    </row>
    <row r="257" spans="1:3" ht="12.75">
      <c r="A257" s="104" t="s">
        <v>79</v>
      </c>
      <c r="B257" s="29"/>
      <c r="C257" s="13"/>
    </row>
    <row r="258" spans="1:3" ht="13.5" thickBot="1">
      <c r="A258" s="107" t="s">
        <v>80</v>
      </c>
      <c r="B258" s="11"/>
      <c r="C258" s="100"/>
    </row>
    <row r="259" spans="1:3" ht="12.75">
      <c r="A259" s="104" t="s">
        <v>77</v>
      </c>
      <c r="B259" s="13"/>
      <c r="C259" s="101"/>
    </row>
    <row r="262" spans="1:3" s="114" customFormat="1" ht="12.75">
      <c r="A262" s="226" t="s">
        <v>145</v>
      </c>
      <c r="B262" s="51"/>
      <c r="C262" s="220"/>
    </row>
    <row r="263" spans="2:3" s="114" customFormat="1" ht="12.75">
      <c r="B263" s="51"/>
      <c r="C263" s="220"/>
    </row>
    <row r="264" spans="1:3" s="114" customFormat="1" ht="12.75">
      <c r="A264" s="51"/>
      <c r="B264" s="51"/>
      <c r="C264" s="220"/>
    </row>
    <row r="265" spans="1:3" s="114" customFormat="1" ht="12.75">
      <c r="A265" s="229" t="s">
        <v>142</v>
      </c>
      <c r="B265" s="230"/>
      <c r="C265" s="231"/>
    </row>
    <row r="266" spans="1:3" s="114" customFormat="1" ht="13.5" thickBot="1">
      <c r="A266" s="223" t="s">
        <v>143</v>
      </c>
      <c r="B266" s="225" t="s">
        <v>52</v>
      </c>
      <c r="C266" s="224" t="s">
        <v>144</v>
      </c>
    </row>
    <row r="267" spans="1:4" s="114" customFormat="1" ht="13.5" thickTop="1">
      <c r="A267" s="232">
        <v>1</v>
      </c>
      <c r="B267" s="27"/>
      <c r="C267" s="221"/>
      <c r="D267" s="220"/>
    </row>
    <row r="268" spans="1:4" s="114" customFormat="1" ht="12.75">
      <c r="A268" s="232">
        <v>2</v>
      </c>
      <c r="B268" s="27"/>
      <c r="C268" s="221"/>
      <c r="D268" s="220"/>
    </row>
    <row r="269" spans="1:4" s="114" customFormat="1" ht="12.75">
      <c r="A269" s="232">
        <v>3</v>
      </c>
      <c r="B269" s="27"/>
      <c r="C269" s="221"/>
      <c r="D269" s="220"/>
    </row>
    <row r="270" spans="1:4" s="114" customFormat="1" ht="12.75">
      <c r="A270" s="232">
        <v>4</v>
      </c>
      <c r="B270" s="27"/>
      <c r="C270" s="221"/>
      <c r="D270" s="220"/>
    </row>
    <row r="271" spans="1:4" s="114" customFormat="1" ht="12.75">
      <c r="A271" s="232">
        <v>5</v>
      </c>
      <c r="B271" s="27"/>
      <c r="C271" s="221"/>
      <c r="D271" s="220"/>
    </row>
    <row r="272" spans="1:4" s="114" customFormat="1" ht="12.75">
      <c r="A272" s="232">
        <v>6</v>
      </c>
      <c r="B272" s="227"/>
      <c r="C272" s="228"/>
      <c r="D272" s="220"/>
    </row>
    <row r="273" spans="1:4" s="114" customFormat="1" ht="12.75">
      <c r="A273" s="232">
        <v>7</v>
      </c>
      <c r="B273" s="27"/>
      <c r="C273" s="221"/>
      <c r="D273" s="220"/>
    </row>
    <row r="274" spans="1:4" s="114" customFormat="1" ht="12.75">
      <c r="A274" s="232">
        <v>8</v>
      </c>
      <c r="B274" s="27"/>
      <c r="C274" s="221"/>
      <c r="D274" s="220"/>
    </row>
    <row r="275" spans="1:4" s="114" customFormat="1" ht="12.75">
      <c r="A275" s="232">
        <v>9</v>
      </c>
      <c r="B275" s="27"/>
      <c r="C275" s="221"/>
      <c r="D275" s="220"/>
    </row>
    <row r="276" spans="1:4" s="114" customFormat="1" ht="12.75">
      <c r="A276" s="232">
        <v>10</v>
      </c>
      <c r="B276" s="27"/>
      <c r="C276" s="221"/>
      <c r="D276" s="220"/>
    </row>
    <row r="277" spans="1:4" s="114" customFormat="1" ht="12.75">
      <c r="A277" s="233">
        <v>11</v>
      </c>
      <c r="B277" s="29"/>
      <c r="C277" s="222"/>
      <c r="D277" s="220"/>
    </row>
    <row r="278" spans="1:3" s="114" customFormat="1" ht="12.75">
      <c r="A278" s="51"/>
      <c r="B278" s="51"/>
      <c r="C278" s="220"/>
    </row>
    <row r="281" spans="1:2" ht="12.75">
      <c r="A281" s="1" t="s">
        <v>81</v>
      </c>
      <c r="B281" s="1" t="s">
        <v>31</v>
      </c>
    </row>
    <row r="285" ht="12.75">
      <c r="A285" s="1" t="s">
        <v>196</v>
      </c>
    </row>
    <row r="287" spans="1:2" ht="12.75">
      <c r="A287" s="102" t="s">
        <v>53</v>
      </c>
      <c r="B287" s="103"/>
    </row>
    <row r="288" spans="1:9" ht="12.75">
      <c r="A288" s="315" t="s">
        <v>32</v>
      </c>
      <c r="B288" s="34"/>
      <c r="I288" s="55"/>
    </row>
    <row r="289" spans="1:2" ht="12.75">
      <c r="A289" s="15" t="s">
        <v>82</v>
      </c>
      <c r="B289" s="12"/>
    </row>
    <row r="290" spans="1:2" ht="13.5" thickBot="1">
      <c r="A290" s="331" t="s">
        <v>83</v>
      </c>
      <c r="B290" s="19"/>
    </row>
    <row r="291" spans="1:2" ht="13.5" thickTop="1">
      <c r="A291" s="15" t="s">
        <v>33</v>
      </c>
      <c r="B291" s="26"/>
    </row>
    <row r="292" spans="1:2" ht="12.75">
      <c r="A292" s="15" t="s">
        <v>34</v>
      </c>
      <c r="B292" s="12"/>
    </row>
    <row r="293" spans="1:2" ht="12.75">
      <c r="A293" s="335" t="s">
        <v>209</v>
      </c>
      <c r="B293" s="56"/>
    </row>
    <row r="294" spans="1:2" ht="12.75">
      <c r="A294" s="336" t="s">
        <v>210</v>
      </c>
      <c r="B294" s="57"/>
    </row>
    <row r="300" spans="1:2" ht="12.75">
      <c r="A300" s="1" t="s">
        <v>160</v>
      </c>
      <c r="B300" s="1" t="s">
        <v>35</v>
      </c>
    </row>
    <row r="301" ht="12.75">
      <c r="B301" s="1"/>
    </row>
    <row r="302" spans="1:2" ht="12.75">
      <c r="A302" s="1" t="s">
        <v>154</v>
      </c>
      <c r="B302" s="1"/>
    </row>
    <row r="305" spans="1:3" ht="13.5" thickBot="1">
      <c r="A305" s="78" t="s">
        <v>153</v>
      </c>
      <c r="B305" s="96"/>
      <c r="C305" s="61"/>
    </row>
    <row r="306" spans="1:3" ht="13.5" thickTop="1">
      <c r="A306" s="15" t="s">
        <v>36</v>
      </c>
      <c r="B306" s="37"/>
      <c r="C306" s="6"/>
    </row>
    <row r="307" spans="1:3" ht="12.75">
      <c r="A307" s="104" t="s">
        <v>18</v>
      </c>
      <c r="B307" s="38"/>
      <c r="C307" s="6"/>
    </row>
    <row r="308" spans="1:11" ht="13.5" thickBot="1">
      <c r="A308" s="105" t="s">
        <v>39</v>
      </c>
      <c r="B308" s="71"/>
      <c r="C308" s="60"/>
      <c r="D308" s="42"/>
      <c r="E308" s="42"/>
      <c r="F308" s="42"/>
      <c r="G308" s="42"/>
      <c r="H308" s="42"/>
      <c r="I308" s="42"/>
      <c r="J308" s="42"/>
      <c r="K308" s="42"/>
    </row>
    <row r="309" spans="1:11" ht="14.25" thickBot="1" thickTop="1">
      <c r="A309" s="106" t="s">
        <v>41</v>
      </c>
      <c r="B309" s="255" t="s">
        <v>42</v>
      </c>
      <c r="C309" s="256" t="s">
        <v>43</v>
      </c>
      <c r="D309" s="42"/>
      <c r="E309" s="42"/>
      <c r="F309" s="42"/>
      <c r="G309" s="42"/>
      <c r="H309" s="42"/>
      <c r="I309" s="42"/>
      <c r="J309" s="42"/>
      <c r="K309" s="42"/>
    </row>
    <row r="310" spans="1:11" ht="12.75">
      <c r="A310" s="15" t="s">
        <v>37</v>
      </c>
      <c r="B310" s="62"/>
      <c r="C310" s="64"/>
      <c r="D310" s="42"/>
      <c r="E310" s="42"/>
      <c r="F310" s="42"/>
      <c r="G310" s="42"/>
      <c r="H310" s="42"/>
      <c r="I310" s="42"/>
      <c r="J310" s="42"/>
      <c r="K310" s="42"/>
    </row>
    <row r="311" spans="1:11" ht="12.75">
      <c r="A311" s="104" t="s">
        <v>38</v>
      </c>
      <c r="B311" s="50"/>
      <c r="C311" s="65"/>
      <c r="D311" s="42"/>
      <c r="E311" s="42"/>
      <c r="F311" s="42"/>
      <c r="G311" s="42"/>
      <c r="H311" s="42"/>
      <c r="I311" s="42"/>
      <c r="J311" s="42"/>
      <c r="K311" s="42"/>
    </row>
    <row r="312" spans="1:11" ht="13.5" thickBot="1">
      <c r="A312" s="107" t="s">
        <v>40</v>
      </c>
      <c r="B312" s="63"/>
      <c r="C312" s="66"/>
      <c r="D312" s="42"/>
      <c r="E312" s="42"/>
      <c r="F312" s="42"/>
      <c r="G312" s="42"/>
      <c r="H312" s="42"/>
      <c r="I312" s="42"/>
      <c r="J312" s="42"/>
      <c r="K312" s="42"/>
    </row>
    <row r="313" spans="1:11" ht="13.5" thickBot="1">
      <c r="A313" s="108" t="s">
        <v>85</v>
      </c>
      <c r="B313" s="67"/>
      <c r="C313" s="68"/>
      <c r="D313" s="58"/>
      <c r="E313" s="42"/>
      <c r="F313" s="42"/>
      <c r="G313" s="42"/>
      <c r="H313" s="42"/>
      <c r="I313" s="42"/>
      <c r="J313" s="42"/>
      <c r="K313" s="42"/>
    </row>
    <row r="314" spans="1:11" ht="12.75">
      <c r="A314" s="252" t="s">
        <v>84</v>
      </c>
      <c r="B314" s="253"/>
      <c r="C314" s="254"/>
      <c r="D314" s="42"/>
      <c r="E314" s="42"/>
      <c r="F314" s="42"/>
      <c r="G314" s="42"/>
      <c r="H314" s="42"/>
      <c r="I314" s="42"/>
      <c r="J314" s="42"/>
      <c r="K314" s="42"/>
    </row>
    <row r="315" spans="2:11" ht="12.75">
      <c r="B315" s="42"/>
      <c r="C315" s="42"/>
      <c r="D315" s="42"/>
      <c r="E315" s="42"/>
      <c r="F315" s="42"/>
      <c r="G315" s="42"/>
      <c r="H315" s="42"/>
      <c r="I315" s="42"/>
      <c r="J315" s="42"/>
      <c r="K315" s="42"/>
    </row>
    <row r="316" spans="1:11" ht="12.75">
      <c r="A316" s="1" t="s">
        <v>167</v>
      </c>
      <c r="B316" s="1" t="s">
        <v>168</v>
      </c>
      <c r="I316" s="42"/>
      <c r="J316" s="42"/>
      <c r="K316" s="42"/>
    </row>
    <row r="317" spans="1:11" ht="12.75">
      <c r="A317" s="1"/>
      <c r="B317" s="1"/>
      <c r="I317" s="42"/>
      <c r="J317" s="42"/>
      <c r="K317" s="42"/>
    </row>
    <row r="318" spans="1:11" ht="12.75">
      <c r="A318" s="1"/>
      <c r="B318" s="1"/>
      <c r="I318" s="42"/>
      <c r="J318" s="42"/>
      <c r="K318" s="42"/>
    </row>
    <row r="319" spans="1:11" ht="12.75">
      <c r="A319" s="1"/>
      <c r="B319" s="1"/>
      <c r="I319" s="42"/>
      <c r="J319" s="42"/>
      <c r="K319" s="42"/>
    </row>
    <row r="320" spans="1:11" ht="12.75">
      <c r="A320" s="1"/>
      <c r="B320" s="1"/>
      <c r="I320" s="42"/>
      <c r="J320" s="42"/>
      <c r="K320" s="42"/>
    </row>
    <row r="321" spans="9:11" ht="12.75">
      <c r="I321" s="42"/>
      <c r="J321" s="42"/>
      <c r="K321" s="42"/>
    </row>
    <row r="322" spans="1:11" ht="12.75">
      <c r="A322" s="230" t="s">
        <v>155</v>
      </c>
      <c r="B322" s="262">
        <v>1</v>
      </c>
      <c r="C322" s="262">
        <v>2</v>
      </c>
      <c r="D322" s="42"/>
      <c r="E322" s="42"/>
      <c r="F322" s="42"/>
      <c r="G322" s="42"/>
      <c r="H322" s="42"/>
      <c r="I322" s="42"/>
      <c r="J322" s="42"/>
      <c r="K322" s="42"/>
    </row>
    <row r="323" spans="2:11" ht="13.5" thickBot="1">
      <c r="B323" s="263" t="s">
        <v>52</v>
      </c>
      <c r="C323" s="264" t="s">
        <v>59</v>
      </c>
      <c r="D323" s="258" t="s">
        <v>156</v>
      </c>
      <c r="E323" s="257" t="s">
        <v>157</v>
      </c>
      <c r="F323" s="258" t="s">
        <v>169</v>
      </c>
      <c r="G323" s="257" t="s">
        <v>159</v>
      </c>
      <c r="H323" s="259" t="s">
        <v>158</v>
      </c>
      <c r="I323" s="42"/>
      <c r="J323" s="42"/>
      <c r="K323" s="42"/>
    </row>
    <row r="324" spans="2:11" ht="13.5" thickTop="1">
      <c r="B324" s="278"/>
      <c r="C324" s="279"/>
      <c r="D324" s="280"/>
      <c r="E324" s="281"/>
      <c r="F324" s="280"/>
      <c r="G324" s="279"/>
      <c r="H324" s="282"/>
      <c r="I324" s="42"/>
      <c r="J324" s="42"/>
      <c r="K324" s="42"/>
    </row>
    <row r="325" spans="2:11" ht="12.75">
      <c r="B325" s="278"/>
      <c r="C325" s="279"/>
      <c r="D325" s="280"/>
      <c r="E325" s="281"/>
      <c r="F325" s="280"/>
      <c r="G325" s="279"/>
      <c r="H325" s="282"/>
      <c r="I325" s="42"/>
      <c r="J325" s="42"/>
      <c r="K325" s="42"/>
    </row>
    <row r="326" spans="2:11" ht="12.75">
      <c r="B326" s="278"/>
      <c r="C326" s="279"/>
      <c r="D326" s="280"/>
      <c r="E326" s="281"/>
      <c r="F326" s="280"/>
      <c r="G326" s="279"/>
      <c r="H326" s="282"/>
      <c r="I326" s="42"/>
      <c r="J326" s="42"/>
      <c r="K326" s="42"/>
    </row>
    <row r="327" spans="2:11" ht="12.75">
      <c r="B327" s="278"/>
      <c r="C327" s="279"/>
      <c r="D327" s="280"/>
      <c r="E327" s="281"/>
      <c r="F327" s="280"/>
      <c r="G327" s="279"/>
      <c r="H327" s="282"/>
      <c r="I327" s="42"/>
      <c r="J327" s="42"/>
      <c r="K327" s="42"/>
    </row>
    <row r="328" spans="2:11" ht="12.75">
      <c r="B328" s="278"/>
      <c r="C328" s="279"/>
      <c r="D328" s="280"/>
      <c r="E328" s="281"/>
      <c r="F328" s="280"/>
      <c r="G328" s="279"/>
      <c r="H328" s="282"/>
      <c r="I328" s="42"/>
      <c r="J328" s="42"/>
      <c r="K328" s="42"/>
    </row>
    <row r="329" spans="2:11" ht="12.75">
      <c r="B329" s="278"/>
      <c r="C329" s="279"/>
      <c r="D329" s="280"/>
      <c r="E329" s="281"/>
      <c r="F329" s="280"/>
      <c r="G329" s="279"/>
      <c r="H329" s="282"/>
      <c r="I329" s="42"/>
      <c r="J329" s="42"/>
      <c r="K329" s="42"/>
    </row>
    <row r="330" spans="2:11" ht="12.75">
      <c r="B330" s="278"/>
      <c r="C330" s="279"/>
      <c r="D330" s="280"/>
      <c r="E330" s="281"/>
      <c r="F330" s="280"/>
      <c r="G330" s="279"/>
      <c r="H330" s="282"/>
      <c r="I330" s="42"/>
      <c r="J330" s="42"/>
      <c r="K330" s="42"/>
    </row>
    <row r="331" spans="2:11" ht="12.75">
      <c r="B331" s="278"/>
      <c r="C331" s="279"/>
      <c r="D331" s="280"/>
      <c r="E331" s="281"/>
      <c r="F331" s="280"/>
      <c r="G331" s="279"/>
      <c r="H331" s="282"/>
      <c r="I331" s="42"/>
      <c r="J331" s="42"/>
      <c r="K331" s="42"/>
    </row>
    <row r="332" spans="2:11" ht="12.75">
      <c r="B332" s="278"/>
      <c r="C332" s="279"/>
      <c r="D332" s="280"/>
      <c r="E332" s="281"/>
      <c r="F332" s="280"/>
      <c r="G332" s="279"/>
      <c r="H332" s="282"/>
      <c r="I332" s="42"/>
      <c r="J332" s="42"/>
      <c r="K332" s="42"/>
    </row>
    <row r="333" spans="2:11" ht="12.75">
      <c r="B333" s="278"/>
      <c r="C333" s="279"/>
      <c r="D333" s="280"/>
      <c r="E333" s="281"/>
      <c r="F333" s="280"/>
      <c r="G333" s="279"/>
      <c r="H333" s="282"/>
      <c r="I333" s="42"/>
      <c r="J333" s="42"/>
      <c r="K333" s="42"/>
    </row>
    <row r="334" spans="2:11" ht="12.75">
      <c r="B334" s="278"/>
      <c r="C334" s="279"/>
      <c r="D334" s="280"/>
      <c r="E334" s="281"/>
      <c r="F334" s="280"/>
      <c r="G334" s="279"/>
      <c r="H334" s="282"/>
      <c r="I334" s="42"/>
      <c r="J334" s="42"/>
      <c r="K334" s="42"/>
    </row>
    <row r="335" spans="2:11" ht="12.75">
      <c r="B335" s="283"/>
      <c r="C335" s="284"/>
      <c r="D335" s="285"/>
      <c r="E335" s="286"/>
      <c r="F335" s="285"/>
      <c r="G335" s="284"/>
      <c r="H335" s="287"/>
      <c r="I335" s="42"/>
      <c r="J335" s="42"/>
      <c r="K335" s="42"/>
    </row>
    <row r="336" spans="9:11" ht="12.75">
      <c r="I336" s="42"/>
      <c r="J336" s="42"/>
      <c r="K336" s="42"/>
    </row>
    <row r="337" spans="2:11" ht="12.75">
      <c r="B337" s="42"/>
      <c r="C337" s="55"/>
      <c r="D337" s="42"/>
      <c r="E337" s="42"/>
      <c r="F337" s="42"/>
      <c r="G337" s="42"/>
      <c r="H337" s="42"/>
      <c r="I337" s="42"/>
      <c r="J337" s="42"/>
      <c r="K337" s="42"/>
    </row>
    <row r="338" spans="1:11" ht="12.75">
      <c r="A338" s="1" t="s">
        <v>162</v>
      </c>
      <c r="B338" s="73" t="s">
        <v>44</v>
      </c>
      <c r="C338" s="42"/>
      <c r="D338" s="42"/>
      <c r="E338" s="42"/>
      <c r="F338" s="42"/>
      <c r="G338" s="42"/>
      <c r="H338" s="42"/>
      <c r="I338" s="42"/>
      <c r="J338" s="42"/>
      <c r="K338" s="42"/>
    </row>
    <row r="339" spans="2:11" ht="12.75">
      <c r="B339" s="42"/>
      <c r="C339" s="42"/>
      <c r="D339" s="42"/>
      <c r="E339" s="42"/>
      <c r="F339" s="42"/>
      <c r="G339" s="42"/>
      <c r="H339" s="42"/>
      <c r="I339" s="42"/>
      <c r="J339" s="42"/>
      <c r="K339" s="42"/>
    </row>
    <row r="340" spans="2:11" ht="12.75">
      <c r="B340" s="42"/>
      <c r="C340" s="42"/>
      <c r="D340" s="42"/>
      <c r="E340" s="42"/>
      <c r="F340" s="42"/>
      <c r="G340" s="42"/>
      <c r="H340" s="42"/>
      <c r="I340" s="42"/>
      <c r="J340" s="42"/>
      <c r="K340" s="42"/>
    </row>
    <row r="341" spans="1:11" ht="12.75">
      <c r="A341" s="1" t="s">
        <v>141</v>
      </c>
      <c r="B341" s="42"/>
      <c r="C341" s="42"/>
      <c r="D341" s="42"/>
      <c r="E341" s="42"/>
      <c r="F341" s="42"/>
      <c r="G341" s="42"/>
      <c r="H341" s="42"/>
      <c r="I341" s="42"/>
      <c r="J341" s="42"/>
      <c r="K341" s="42"/>
    </row>
    <row r="342" spans="2:11" ht="12.75">
      <c r="B342" s="42"/>
      <c r="C342" s="42"/>
      <c r="D342" s="42"/>
      <c r="E342" s="42"/>
      <c r="F342" s="42"/>
      <c r="G342" s="42"/>
      <c r="H342" s="42"/>
      <c r="I342" s="42"/>
      <c r="J342" s="42"/>
      <c r="K342" s="42"/>
    </row>
    <row r="343" spans="2:11" ht="12.75">
      <c r="B343" s="42"/>
      <c r="C343" s="42"/>
      <c r="D343" s="42"/>
      <c r="E343" s="42"/>
      <c r="F343" s="42"/>
      <c r="G343" s="42"/>
      <c r="H343" s="42"/>
      <c r="I343" s="42"/>
      <c r="J343" s="42"/>
      <c r="K343" s="42"/>
    </row>
    <row r="344" spans="1:12" ht="13.5" thickBot="1">
      <c r="A344" s="78" t="s">
        <v>161</v>
      </c>
      <c r="B344" s="99"/>
      <c r="C344" s="61"/>
      <c r="D344" s="42"/>
      <c r="E344" s="42"/>
      <c r="F344" s="42"/>
      <c r="G344" s="42"/>
      <c r="H344" s="42"/>
      <c r="I344" s="42"/>
      <c r="J344" s="42"/>
      <c r="K344" s="42"/>
      <c r="L344" s="42"/>
    </row>
    <row r="345" spans="1:12" ht="13.5" thickTop="1">
      <c r="A345" s="15" t="s">
        <v>36</v>
      </c>
      <c r="B345" s="37"/>
      <c r="C345" s="6"/>
      <c r="D345" s="42"/>
      <c r="E345" s="42"/>
      <c r="F345" s="42"/>
      <c r="G345" s="42"/>
      <c r="H345" s="42"/>
      <c r="I345" s="42"/>
      <c r="J345" s="42"/>
      <c r="K345" s="42"/>
      <c r="L345" s="42"/>
    </row>
    <row r="346" spans="1:12" ht="12.75">
      <c r="A346" s="104" t="s">
        <v>18</v>
      </c>
      <c r="B346" s="38"/>
      <c r="C346" s="6"/>
      <c r="D346" s="42"/>
      <c r="E346" s="42"/>
      <c r="F346" s="42"/>
      <c r="G346" s="42"/>
      <c r="H346" s="42"/>
      <c r="I346" s="42"/>
      <c r="J346" s="42"/>
      <c r="K346" s="42"/>
      <c r="L346" s="42"/>
    </row>
    <row r="347" spans="1:12" ht="13.5" thickBot="1">
      <c r="A347" s="105" t="s">
        <v>39</v>
      </c>
      <c r="B347" s="72"/>
      <c r="C347" s="60"/>
      <c r="D347" s="42"/>
      <c r="E347" s="42"/>
      <c r="F347" s="42"/>
      <c r="G347" s="42"/>
      <c r="H347" s="42"/>
      <c r="I347" s="42"/>
      <c r="J347" s="42"/>
      <c r="K347" s="42"/>
      <c r="L347" s="42"/>
    </row>
    <row r="348" spans="1:12" ht="14.25" thickBot="1" thickTop="1">
      <c r="A348" s="106" t="s">
        <v>41</v>
      </c>
      <c r="B348" s="255" t="s">
        <v>42</v>
      </c>
      <c r="C348" s="256" t="s">
        <v>43</v>
      </c>
      <c r="D348" s="42"/>
      <c r="E348" s="42"/>
      <c r="F348" s="42"/>
      <c r="G348" s="42"/>
      <c r="H348" s="42"/>
      <c r="I348" s="42"/>
      <c r="J348" s="42"/>
      <c r="K348" s="42"/>
      <c r="L348" s="42"/>
    </row>
    <row r="349" spans="1:12" ht="12.75">
      <c r="A349" s="15" t="s">
        <v>37</v>
      </c>
      <c r="B349" s="62"/>
      <c r="C349" s="64"/>
      <c r="D349" s="42"/>
      <c r="E349" s="42"/>
      <c r="F349" s="42"/>
      <c r="G349" s="42"/>
      <c r="H349" s="42"/>
      <c r="I349" s="42"/>
      <c r="J349" s="42"/>
      <c r="K349" s="42"/>
      <c r="L349" s="42"/>
    </row>
    <row r="350" spans="1:14" ht="12.75">
      <c r="A350" s="104" t="s">
        <v>38</v>
      </c>
      <c r="B350" s="50"/>
      <c r="C350" s="65"/>
      <c r="D350" s="42"/>
      <c r="E350" s="42"/>
      <c r="F350" s="42"/>
      <c r="G350" s="42"/>
      <c r="H350" s="42"/>
      <c r="I350" s="42"/>
      <c r="J350" s="42"/>
      <c r="K350" s="42"/>
      <c r="L350" s="42"/>
      <c r="N350" s="288"/>
    </row>
    <row r="351" spans="1:12" ht="13.5" thickBot="1">
      <c r="A351" s="107" t="s">
        <v>40</v>
      </c>
      <c r="B351" s="63"/>
      <c r="C351" s="66"/>
      <c r="D351" s="42"/>
      <c r="E351" s="42"/>
      <c r="F351" s="42"/>
      <c r="G351" s="42"/>
      <c r="H351" s="42"/>
      <c r="I351" s="42"/>
      <c r="J351" s="42"/>
      <c r="K351" s="42"/>
      <c r="L351" s="42"/>
    </row>
    <row r="352" spans="1:12" ht="13.5" thickBot="1">
      <c r="A352" s="108" t="s">
        <v>85</v>
      </c>
      <c r="B352" s="69"/>
      <c r="C352" s="70"/>
      <c r="D352" s="42"/>
      <c r="E352" s="42"/>
      <c r="F352" s="42"/>
      <c r="G352" s="42"/>
      <c r="H352" s="42"/>
      <c r="I352" s="42"/>
      <c r="J352" s="42"/>
      <c r="K352" s="42"/>
      <c r="L352" s="42"/>
    </row>
    <row r="353" spans="1:12" ht="12.75">
      <c r="A353" s="252" t="s">
        <v>84</v>
      </c>
      <c r="B353" s="260"/>
      <c r="C353" s="260"/>
      <c r="D353" s="42"/>
      <c r="E353" s="42"/>
      <c r="F353" s="42"/>
      <c r="G353" s="42"/>
      <c r="H353" s="42"/>
      <c r="I353" s="42"/>
      <c r="J353" s="42"/>
      <c r="K353" s="42"/>
      <c r="L353" s="42"/>
    </row>
    <row r="354" spans="2:11" ht="12.75">
      <c r="B354" s="42"/>
      <c r="C354" s="42"/>
      <c r="D354" s="42"/>
      <c r="E354" s="42"/>
      <c r="F354" s="42"/>
      <c r="G354" s="42"/>
      <c r="H354" s="42"/>
      <c r="I354" s="42"/>
      <c r="J354" s="42"/>
      <c r="K354" s="42"/>
    </row>
    <row r="355" spans="2:11" ht="12.75">
      <c r="B355" s="42"/>
      <c r="C355" s="42"/>
      <c r="D355" s="42"/>
      <c r="E355" s="42"/>
      <c r="F355" s="42"/>
      <c r="G355" s="42"/>
      <c r="H355" s="42"/>
      <c r="I355" s="42"/>
      <c r="J355" s="42"/>
      <c r="K355" s="42"/>
    </row>
    <row r="356" spans="2:11" ht="12.75">
      <c r="B356" s="42"/>
      <c r="C356" s="42"/>
      <c r="D356" s="42"/>
      <c r="E356" s="42"/>
      <c r="F356" s="42"/>
      <c r="G356" s="42"/>
      <c r="H356" s="42"/>
      <c r="I356" s="42"/>
      <c r="J356" s="42"/>
      <c r="K356" s="42"/>
    </row>
    <row r="357" spans="1:11" ht="12.75">
      <c r="A357" s="1" t="s">
        <v>163</v>
      </c>
      <c r="B357" s="73" t="s">
        <v>164</v>
      </c>
      <c r="C357" s="42"/>
      <c r="D357" s="42"/>
      <c r="E357" s="42"/>
      <c r="F357" s="42"/>
      <c r="G357" s="42"/>
      <c r="H357" s="42"/>
      <c r="I357" s="42"/>
      <c r="J357" s="42"/>
      <c r="K357" s="42"/>
    </row>
    <row r="358" spans="2:11" ht="12.75">
      <c r="B358" s="42"/>
      <c r="C358" s="42"/>
      <c r="D358" s="42"/>
      <c r="E358" s="42"/>
      <c r="F358" s="42"/>
      <c r="G358" s="42"/>
      <c r="H358" s="42"/>
      <c r="I358" s="42"/>
      <c r="J358" s="42"/>
      <c r="K358" s="42"/>
    </row>
    <row r="359" spans="1:11" ht="12.75">
      <c r="A359" s="261" t="s">
        <v>165</v>
      </c>
      <c r="B359" s="262">
        <v>3</v>
      </c>
      <c r="C359" s="262">
        <v>1</v>
      </c>
      <c r="D359" s="42"/>
      <c r="E359" s="42"/>
      <c r="F359" s="42"/>
      <c r="G359" s="42"/>
      <c r="H359" s="42"/>
      <c r="I359" s="42"/>
      <c r="J359" s="42"/>
      <c r="K359" s="42"/>
    </row>
    <row r="360" spans="2:11" ht="13.5" thickBot="1">
      <c r="B360" s="263" t="s">
        <v>52</v>
      </c>
      <c r="C360" s="264" t="s">
        <v>59</v>
      </c>
      <c r="D360" s="258" t="s">
        <v>170</v>
      </c>
      <c r="E360" s="257" t="s">
        <v>171</v>
      </c>
      <c r="F360" s="258" t="s">
        <v>172</v>
      </c>
      <c r="G360" s="257" t="s">
        <v>173</v>
      </c>
      <c r="H360" s="259" t="s">
        <v>174</v>
      </c>
      <c r="I360" s="42"/>
      <c r="J360" s="42"/>
      <c r="K360" s="42"/>
    </row>
    <row r="361" spans="2:11" ht="13.5" thickTop="1">
      <c r="B361" s="265"/>
      <c r="C361" s="266"/>
      <c r="D361" s="267"/>
      <c r="E361" s="268"/>
      <c r="F361" s="267"/>
      <c r="G361" s="269"/>
      <c r="H361" s="270"/>
      <c r="I361" s="42"/>
      <c r="J361" s="42"/>
      <c r="K361" s="42"/>
    </row>
    <row r="362" spans="2:11" ht="12.75">
      <c r="B362" s="265"/>
      <c r="C362" s="266"/>
      <c r="D362" s="267"/>
      <c r="E362" s="268"/>
      <c r="F362" s="267"/>
      <c r="G362" s="269"/>
      <c r="H362" s="270"/>
      <c r="I362" s="42"/>
      <c r="J362" s="42"/>
      <c r="K362" s="42"/>
    </row>
    <row r="363" spans="2:11" ht="12.75">
      <c r="B363" s="265"/>
      <c r="C363" s="266"/>
      <c r="D363" s="267"/>
      <c r="E363" s="268"/>
      <c r="F363" s="267"/>
      <c r="G363" s="269"/>
      <c r="H363" s="270"/>
      <c r="I363" s="42"/>
      <c r="J363" s="42"/>
      <c r="K363" s="42"/>
    </row>
    <row r="364" spans="2:11" ht="12.75">
      <c r="B364" s="265"/>
      <c r="C364" s="266"/>
      <c r="D364" s="267"/>
      <c r="E364" s="268"/>
      <c r="F364" s="267"/>
      <c r="G364" s="269"/>
      <c r="H364" s="270"/>
      <c r="I364" s="42"/>
      <c r="J364" s="42"/>
      <c r="K364" s="42"/>
    </row>
    <row r="365" spans="2:11" ht="12.75">
      <c r="B365" s="265"/>
      <c r="C365" s="266"/>
      <c r="D365" s="267"/>
      <c r="E365" s="268"/>
      <c r="F365" s="267"/>
      <c r="G365" s="269"/>
      <c r="H365" s="270"/>
      <c r="I365" s="42"/>
      <c r="J365" s="42"/>
      <c r="K365" s="42"/>
    </row>
    <row r="366" spans="2:11" ht="12.75">
      <c r="B366" s="265"/>
      <c r="C366" s="266"/>
      <c r="D366" s="267"/>
      <c r="E366" s="268"/>
      <c r="F366" s="267"/>
      <c r="G366" s="269"/>
      <c r="H366" s="270"/>
      <c r="I366" s="42"/>
      <c r="J366" s="42"/>
      <c r="K366" s="42"/>
    </row>
    <row r="367" spans="2:11" ht="12.75">
      <c r="B367" s="265"/>
      <c r="C367" s="266"/>
      <c r="D367" s="267"/>
      <c r="E367" s="268"/>
      <c r="F367" s="267"/>
      <c r="G367" s="269"/>
      <c r="H367" s="270"/>
      <c r="I367" s="42"/>
      <c r="J367" s="42"/>
      <c r="K367" s="42"/>
    </row>
    <row r="368" spans="2:11" ht="12.75">
      <c r="B368" s="265"/>
      <c r="C368" s="266"/>
      <c r="D368" s="267"/>
      <c r="E368" s="268"/>
      <c r="F368" s="267"/>
      <c r="G368" s="269"/>
      <c r="H368" s="270"/>
      <c r="I368" s="42"/>
      <c r="J368" s="42"/>
      <c r="K368" s="42"/>
    </row>
    <row r="369" spans="2:11" ht="12.75">
      <c r="B369" s="265"/>
      <c r="C369" s="266"/>
      <c r="D369" s="267"/>
      <c r="E369" s="268"/>
      <c r="F369" s="267"/>
      <c r="G369" s="269"/>
      <c r="H369" s="270"/>
      <c r="I369" s="42"/>
      <c r="J369" s="42"/>
      <c r="K369" s="42"/>
    </row>
    <row r="370" spans="2:11" ht="12.75">
      <c r="B370" s="265"/>
      <c r="C370" s="266"/>
      <c r="D370" s="267"/>
      <c r="E370" s="268"/>
      <c r="F370" s="267"/>
      <c r="G370" s="269"/>
      <c r="H370" s="270"/>
      <c r="I370" s="42"/>
      <c r="J370" s="42"/>
      <c r="K370" s="42"/>
    </row>
    <row r="371" spans="2:11" ht="12.75">
      <c r="B371" s="265"/>
      <c r="C371" s="266"/>
      <c r="D371" s="267"/>
      <c r="E371" s="268"/>
      <c r="F371" s="267"/>
      <c r="G371" s="269"/>
      <c r="H371" s="270"/>
      <c r="I371" s="42"/>
      <c r="J371" s="42"/>
      <c r="K371" s="42"/>
    </row>
    <row r="372" spans="2:11" ht="12.75">
      <c r="B372" s="271"/>
      <c r="C372" s="272"/>
      <c r="D372" s="273"/>
      <c r="E372" s="274"/>
      <c r="F372" s="273"/>
      <c r="G372" s="275"/>
      <c r="H372" s="276"/>
      <c r="I372" s="42"/>
      <c r="J372" s="42"/>
      <c r="K372" s="42"/>
    </row>
    <row r="373" spans="2:11" ht="12.75">
      <c r="B373" s="42"/>
      <c r="C373" s="42"/>
      <c r="D373" s="42"/>
      <c r="E373" s="42"/>
      <c r="F373" s="42"/>
      <c r="G373" s="42"/>
      <c r="H373" s="42"/>
      <c r="I373" s="42"/>
      <c r="J373" s="42"/>
      <c r="K373" s="42"/>
    </row>
    <row r="374" spans="2:11" ht="12.75">
      <c r="B374" s="42"/>
      <c r="C374" s="42"/>
      <c r="D374" s="42"/>
      <c r="E374" s="42"/>
      <c r="F374" s="42"/>
      <c r="G374" s="42"/>
      <c r="H374" s="42"/>
      <c r="I374" s="42"/>
      <c r="J374" s="42"/>
      <c r="K374" s="42"/>
    </row>
    <row r="375" spans="2:11" ht="12.75">
      <c r="B375" s="42"/>
      <c r="C375" s="42"/>
      <c r="D375" s="42"/>
      <c r="E375" s="42"/>
      <c r="F375" s="42"/>
      <c r="G375" s="42"/>
      <c r="H375" s="42"/>
      <c r="I375" s="42"/>
      <c r="J375" s="42"/>
      <c r="K375" s="42"/>
    </row>
    <row r="376" spans="2:11" ht="12.75">
      <c r="B376" s="42"/>
      <c r="C376" s="42"/>
      <c r="D376" s="42"/>
      <c r="E376" s="42"/>
      <c r="F376" s="42"/>
      <c r="G376" s="42"/>
      <c r="H376" s="42"/>
      <c r="I376" s="42"/>
      <c r="J376" s="42"/>
      <c r="K376" s="42"/>
    </row>
    <row r="377" spans="2:11" ht="12.75">
      <c r="B377" s="42"/>
      <c r="C377" s="42"/>
      <c r="D377" s="42"/>
      <c r="E377" s="42"/>
      <c r="F377" s="42"/>
      <c r="G377" s="42"/>
      <c r="H377" s="42"/>
      <c r="I377" s="42"/>
      <c r="J377" s="42"/>
      <c r="K377" s="42"/>
    </row>
    <row r="378" spans="2:11" ht="12.75">
      <c r="B378" s="42"/>
      <c r="C378" s="42"/>
      <c r="D378" s="42"/>
      <c r="E378" s="42"/>
      <c r="F378" s="42"/>
      <c r="G378" s="42"/>
      <c r="H378" s="42"/>
      <c r="I378" s="42"/>
      <c r="J378" s="42"/>
      <c r="K378" s="42"/>
    </row>
    <row r="379" spans="1:11" ht="12.75">
      <c r="A379" s="1" t="s">
        <v>175</v>
      </c>
      <c r="B379" s="73" t="s">
        <v>176</v>
      </c>
      <c r="C379" s="42"/>
      <c r="D379" s="42"/>
      <c r="E379" s="42"/>
      <c r="F379" s="42"/>
      <c r="G379" s="42"/>
      <c r="H379" s="42"/>
      <c r="I379" s="42"/>
      <c r="J379" s="42"/>
      <c r="K379" s="42"/>
    </row>
    <row r="380" spans="1:11" ht="12.75">
      <c r="A380" s="1"/>
      <c r="B380" s="73"/>
      <c r="C380" s="42"/>
      <c r="D380" s="42"/>
      <c r="E380" s="42"/>
      <c r="F380" s="42"/>
      <c r="G380" s="42"/>
      <c r="H380" s="42"/>
      <c r="I380" s="42"/>
      <c r="J380" s="42"/>
      <c r="K380" s="42"/>
    </row>
    <row r="381" spans="1:11" ht="12.75">
      <c r="A381" s="127" t="s">
        <v>141</v>
      </c>
      <c r="B381" s="73"/>
      <c r="C381" s="42"/>
      <c r="D381" s="42"/>
      <c r="E381" s="42"/>
      <c r="F381" s="42"/>
      <c r="G381" s="42"/>
      <c r="H381" s="42"/>
      <c r="I381" s="42"/>
      <c r="J381" s="42"/>
      <c r="K381" s="42"/>
    </row>
    <row r="382" spans="2:11" ht="12.75">
      <c r="B382" s="42"/>
      <c r="C382" s="42"/>
      <c r="D382" s="42"/>
      <c r="E382" s="42"/>
      <c r="F382" s="42"/>
      <c r="G382" s="42"/>
      <c r="H382" s="42"/>
      <c r="I382" s="42"/>
      <c r="J382" s="42"/>
      <c r="K382" s="42"/>
    </row>
    <row r="383" spans="2:11" ht="12.75">
      <c r="B383" s="42"/>
      <c r="C383" s="42"/>
      <c r="D383" s="42"/>
      <c r="E383" s="42"/>
      <c r="F383" s="42"/>
      <c r="G383" s="42"/>
      <c r="H383" s="42"/>
      <c r="I383" s="42"/>
      <c r="J383" s="42"/>
      <c r="K383" s="42"/>
    </row>
    <row r="384" spans="1:11" ht="13.5" thickBot="1">
      <c r="A384" s="78" t="s">
        <v>161</v>
      </c>
      <c r="B384" s="109"/>
      <c r="C384" s="75"/>
      <c r="D384" s="42"/>
      <c r="E384" s="42"/>
      <c r="F384" s="42"/>
      <c r="G384" s="42"/>
      <c r="H384" s="42"/>
      <c r="I384" s="42"/>
      <c r="J384" s="42"/>
      <c r="K384" s="42"/>
    </row>
    <row r="385" spans="1:11" ht="13.5" thickTop="1">
      <c r="A385" s="15" t="s">
        <v>5</v>
      </c>
      <c r="B385" s="37"/>
      <c r="C385" s="59"/>
      <c r="D385" s="42"/>
      <c r="E385" s="42"/>
      <c r="F385" s="42"/>
      <c r="G385" s="42"/>
      <c r="H385" s="42"/>
      <c r="I385" s="42"/>
      <c r="J385" s="42"/>
      <c r="K385" s="42"/>
    </row>
    <row r="386" spans="1:11" ht="12.75">
      <c r="A386" s="15" t="s">
        <v>7</v>
      </c>
      <c r="B386" s="76"/>
      <c r="C386" s="59"/>
      <c r="D386" s="42"/>
      <c r="E386" s="42"/>
      <c r="F386" s="42"/>
      <c r="G386" s="42"/>
      <c r="H386" s="42"/>
      <c r="I386" s="42"/>
      <c r="J386" s="42"/>
      <c r="K386" s="42"/>
    </row>
    <row r="387" spans="1:3" ht="13.5" thickBot="1">
      <c r="A387" s="15" t="s">
        <v>45</v>
      </c>
      <c r="B387" s="77"/>
      <c r="C387" s="6"/>
    </row>
    <row r="388" spans="1:3" ht="14.25" thickBot="1" thickTop="1">
      <c r="A388" s="106" t="s">
        <v>41</v>
      </c>
      <c r="B388" s="255" t="s">
        <v>42</v>
      </c>
      <c r="C388" s="256" t="s">
        <v>43</v>
      </c>
    </row>
    <row r="389" spans="1:3" ht="12.75">
      <c r="A389" s="15" t="s">
        <v>37</v>
      </c>
      <c r="B389" s="62"/>
      <c r="C389" s="64"/>
    </row>
    <row r="390" spans="1:3" ht="13.5" thickBot="1">
      <c r="A390" s="104" t="s">
        <v>46</v>
      </c>
      <c r="B390" s="50"/>
      <c r="C390" s="65"/>
    </row>
    <row r="391" spans="1:3" ht="13.5" thickBot="1">
      <c r="A391" s="108" t="s">
        <v>85</v>
      </c>
      <c r="B391" s="67"/>
      <c r="C391" s="74"/>
    </row>
    <row r="392" spans="1:3" ht="12.75">
      <c r="A392" s="252" t="s">
        <v>84</v>
      </c>
      <c r="B392" s="253"/>
      <c r="C392" s="254"/>
    </row>
    <row r="393" spans="1:3" ht="12.75">
      <c r="A393" s="289"/>
      <c r="B393" s="290"/>
      <c r="C393" s="290"/>
    </row>
    <row r="395" ht="12.75">
      <c r="A395" s="235" t="s">
        <v>166</v>
      </c>
    </row>
    <row r="397" spans="1:2" ht="12.75">
      <c r="A397" s="261" t="s">
        <v>165</v>
      </c>
      <c r="B397" s="291">
        <v>5</v>
      </c>
    </row>
    <row r="398" spans="2:6" ht="13.5" thickBot="1">
      <c r="B398" s="292" t="s">
        <v>52</v>
      </c>
      <c r="C398" s="293" t="s">
        <v>177</v>
      </c>
      <c r="D398" s="298" t="s">
        <v>178</v>
      </c>
      <c r="E398" s="294" t="s">
        <v>179</v>
      </c>
      <c r="F398" s="295" t="s">
        <v>3</v>
      </c>
    </row>
    <row r="399" spans="2:6" ht="13.5" thickTop="1">
      <c r="B399" s="265">
        <v>5</v>
      </c>
      <c r="C399" s="296"/>
      <c r="D399" s="299"/>
      <c r="E399" s="301"/>
      <c r="F399" s="302"/>
    </row>
    <row r="400" spans="2:6" ht="12.75">
      <c r="B400" s="265">
        <f>B399+$B$397</f>
        <v>10</v>
      </c>
      <c r="C400" s="296"/>
      <c r="D400" s="299"/>
      <c r="E400" s="301"/>
      <c r="F400" s="302"/>
    </row>
    <row r="401" spans="2:6" ht="12.75">
      <c r="B401" s="265">
        <f aca="true" t="shared" si="0" ref="B401:B410">B400+$B$397</f>
        <v>15</v>
      </c>
      <c r="C401" s="296"/>
      <c r="D401" s="299"/>
      <c r="E401" s="301"/>
      <c r="F401" s="302"/>
    </row>
    <row r="402" spans="2:6" ht="12.75">
      <c r="B402" s="265">
        <f t="shared" si="0"/>
        <v>20</v>
      </c>
      <c r="C402" s="296"/>
      <c r="D402" s="299"/>
      <c r="E402" s="301"/>
      <c r="F402" s="302"/>
    </row>
    <row r="403" spans="2:6" ht="12.75">
      <c r="B403" s="265">
        <f t="shared" si="0"/>
        <v>25</v>
      </c>
      <c r="C403" s="296"/>
      <c r="D403" s="299"/>
      <c r="E403" s="301"/>
      <c r="F403" s="302"/>
    </row>
    <row r="404" spans="2:6" ht="12.75">
      <c r="B404" s="265">
        <f t="shared" si="0"/>
        <v>30</v>
      </c>
      <c r="C404" s="296"/>
      <c r="D404" s="299"/>
      <c r="E404" s="301"/>
      <c r="F404" s="302"/>
    </row>
    <row r="405" spans="2:6" ht="12.75">
      <c r="B405" s="265">
        <f t="shared" si="0"/>
        <v>35</v>
      </c>
      <c r="C405" s="296"/>
      <c r="D405" s="299"/>
      <c r="E405" s="301"/>
      <c r="F405" s="302"/>
    </row>
    <row r="406" spans="2:6" ht="12.75">
      <c r="B406" s="265">
        <f t="shared" si="0"/>
        <v>40</v>
      </c>
      <c r="C406" s="296"/>
      <c r="D406" s="299"/>
      <c r="E406" s="301"/>
      <c r="F406" s="302"/>
    </row>
    <row r="407" spans="2:6" ht="12.75">
      <c r="B407" s="265">
        <f t="shared" si="0"/>
        <v>45</v>
      </c>
      <c r="C407" s="296"/>
      <c r="D407" s="299"/>
      <c r="E407" s="301"/>
      <c r="F407" s="302"/>
    </row>
    <row r="408" spans="2:6" ht="12.75">
      <c r="B408" s="265">
        <f t="shared" si="0"/>
        <v>50</v>
      </c>
      <c r="C408" s="296"/>
      <c r="D408" s="299"/>
      <c r="E408" s="301"/>
      <c r="F408" s="302"/>
    </row>
    <row r="409" spans="2:6" ht="12.75">
      <c r="B409" s="265">
        <f t="shared" si="0"/>
        <v>55</v>
      </c>
      <c r="C409" s="296"/>
      <c r="D409" s="299"/>
      <c r="E409" s="301"/>
      <c r="F409" s="302"/>
    </row>
    <row r="410" spans="2:6" ht="12.75">
      <c r="B410" s="271">
        <f t="shared" si="0"/>
        <v>60</v>
      </c>
      <c r="C410" s="297">
        <f>$B$386*LOG(B410)</f>
        <v>0</v>
      </c>
      <c r="D410" s="300">
        <f>6*LOG($B410)</f>
        <v>10.668907502301861</v>
      </c>
      <c r="E410" s="303">
        <f>10^C410</f>
        <v>1</v>
      </c>
      <c r="F410" s="304">
        <f>B410^$B$386</f>
        <v>1</v>
      </c>
    </row>
    <row r="413" spans="1:2" ht="12.75">
      <c r="A413" s="1" t="s">
        <v>180</v>
      </c>
      <c r="B413" s="1" t="s">
        <v>204</v>
      </c>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3.5" thickBot="1">
      <c r="A420" s="78" t="s">
        <v>9</v>
      </c>
      <c r="B420" s="96"/>
    </row>
    <row r="421" spans="1:2" ht="13.5" thickTop="1">
      <c r="A421" s="15" t="s">
        <v>47</v>
      </c>
      <c r="B421" s="306"/>
    </row>
    <row r="422" spans="1:2" ht="12.75">
      <c r="A422" s="15" t="s">
        <v>87</v>
      </c>
      <c r="B422" s="306"/>
    </row>
    <row r="423" spans="1:2" ht="12.75">
      <c r="A423" s="15" t="s">
        <v>82</v>
      </c>
      <c r="B423" s="306"/>
    </row>
    <row r="424" spans="1:2" ht="12.75">
      <c r="A424" s="15" t="s">
        <v>181</v>
      </c>
      <c r="B424" s="306"/>
    </row>
    <row r="425" spans="1:2" ht="12.75">
      <c r="A425" s="305" t="s">
        <v>48</v>
      </c>
      <c r="B425" s="307"/>
    </row>
    <row r="426" spans="1:2" ht="12.75">
      <c r="A426" s="1"/>
      <c r="B426" s="1"/>
    </row>
    <row r="436" ht="12.75">
      <c r="A436" s="112" t="s">
        <v>88</v>
      </c>
    </row>
    <row r="439" spans="1:2" ht="13.5" thickBot="1">
      <c r="A439" s="78" t="s">
        <v>182</v>
      </c>
      <c r="B439" s="96"/>
    </row>
    <row r="440" spans="1:2" ht="13.5" thickTop="1">
      <c r="A440" s="15" t="s">
        <v>86</v>
      </c>
      <c r="B440" s="79"/>
    </row>
    <row r="441" spans="1:2" ht="12.75">
      <c r="A441" s="15" t="s">
        <v>87</v>
      </c>
      <c r="B441" s="110"/>
    </row>
    <row r="442" spans="1:2" ht="12.75">
      <c r="A442" s="15"/>
      <c r="B442" s="308"/>
    </row>
    <row r="443" spans="1:2" ht="12.75">
      <c r="A443" s="15" t="s">
        <v>49</v>
      </c>
      <c r="B443" s="12"/>
    </row>
    <row r="444" spans="1:2" ht="12.75">
      <c r="A444" s="104" t="s">
        <v>50</v>
      </c>
      <c r="B444" s="111"/>
    </row>
    <row r="449" spans="1:2" ht="12.75">
      <c r="A449" s="1" t="s">
        <v>183</v>
      </c>
      <c r="B449" s="1" t="s">
        <v>184</v>
      </c>
    </row>
    <row r="450" ht="12.75">
      <c r="B450" s="1"/>
    </row>
    <row r="451" ht="12.75">
      <c r="A451" s="1" t="s">
        <v>110</v>
      </c>
    </row>
    <row r="454" spans="1:2" ht="13.5" thickBot="1">
      <c r="A454" s="78" t="s">
        <v>9</v>
      </c>
      <c r="B454" s="96"/>
    </row>
    <row r="455" spans="1:2" ht="13.5" thickTop="1">
      <c r="A455" s="15" t="s">
        <v>32</v>
      </c>
      <c r="B455" s="12"/>
    </row>
    <row r="456" spans="1:2" ht="12.75">
      <c r="A456" s="15" t="s">
        <v>82</v>
      </c>
      <c r="B456" s="12"/>
    </row>
    <row r="457" spans="1:2" ht="12.75">
      <c r="A457" s="15" t="s">
        <v>89</v>
      </c>
      <c r="B457" s="113"/>
    </row>
    <row r="458" spans="1:2" ht="12.75">
      <c r="A458" s="235" t="s">
        <v>90</v>
      </c>
      <c r="B458" s="12"/>
    </row>
    <row r="459" spans="1:2" ht="12.75">
      <c r="A459" s="235" t="s">
        <v>91</v>
      </c>
      <c r="B459" s="76"/>
    </row>
    <row r="460" spans="1:2" ht="12.75">
      <c r="A460" s="15" t="s">
        <v>92</v>
      </c>
      <c r="B460" s="83"/>
    </row>
    <row r="461" spans="1:2" ht="12.75">
      <c r="A461" s="104" t="s">
        <v>93</v>
      </c>
      <c r="B461" s="82"/>
    </row>
    <row r="466" spans="1:2" ht="12.75">
      <c r="A466" s="1"/>
      <c r="B466" s="1"/>
    </row>
    <row r="467" spans="1:2" ht="12.75">
      <c r="A467" s="1"/>
      <c r="B467" s="1"/>
    </row>
    <row r="468" spans="1:2" ht="12.75">
      <c r="A468" s="1" t="s">
        <v>110</v>
      </c>
      <c r="B468" s="1"/>
    </row>
    <row r="469" spans="1:2" ht="12.75">
      <c r="A469" s="1"/>
      <c r="B469" s="1"/>
    </row>
    <row r="470" spans="1:2" ht="12.75">
      <c r="A470" s="1"/>
      <c r="B470" s="1"/>
    </row>
    <row r="472" spans="1:2" ht="13.5" thickBot="1">
      <c r="A472" s="78" t="s">
        <v>9</v>
      </c>
      <c r="B472" s="96"/>
    </row>
    <row r="473" spans="1:2" ht="13.5" thickTop="1">
      <c r="A473" s="15" t="s">
        <v>51</v>
      </c>
      <c r="B473" s="309"/>
    </row>
    <row r="474" spans="1:2" s="114" customFormat="1" ht="12.75">
      <c r="A474" s="232" t="s">
        <v>82</v>
      </c>
      <c r="B474" s="27"/>
    </row>
    <row r="475" spans="1:2" ht="12.75">
      <c r="A475" s="15" t="s">
        <v>94</v>
      </c>
      <c r="B475" s="79"/>
    </row>
    <row r="476" spans="1:8" ht="12.75">
      <c r="A476" s="15" t="s">
        <v>95</v>
      </c>
      <c r="B476" s="79"/>
      <c r="G476" s="42"/>
      <c r="H476" s="42"/>
    </row>
    <row r="477" spans="1:2" ht="13.5" thickBot="1">
      <c r="A477" s="107" t="s">
        <v>96</v>
      </c>
      <c r="B477" s="115"/>
    </row>
    <row r="478" spans="1:2" ht="12.75">
      <c r="A478" s="15" t="s">
        <v>98</v>
      </c>
      <c r="B478" s="79"/>
    </row>
    <row r="479" spans="1:2" ht="12.75">
      <c r="A479" s="15" t="s">
        <v>99</v>
      </c>
      <c r="B479" s="79"/>
    </row>
    <row r="480" spans="1:2" ht="13.5" thickBot="1">
      <c r="A480" s="107" t="s">
        <v>97</v>
      </c>
      <c r="B480" s="115"/>
    </row>
    <row r="481" ht="12.75">
      <c r="B481" s="80"/>
    </row>
    <row r="482" spans="1:2" ht="12.75">
      <c r="A482" s="80"/>
      <c r="B482" s="80"/>
    </row>
    <row r="483" spans="1:2" ht="12.75">
      <c r="A483" s="1" t="s">
        <v>58</v>
      </c>
      <c r="B483" s="84" t="s">
        <v>205</v>
      </c>
    </row>
    <row r="484" spans="1:2" ht="12.75">
      <c r="A484" s="1"/>
      <c r="B484" s="84"/>
    </row>
    <row r="485" spans="1:2" ht="12.75">
      <c r="A485" s="1" t="s">
        <v>110</v>
      </c>
      <c r="B485" s="84"/>
    </row>
    <row r="486" spans="1:2" ht="12.75">
      <c r="A486" s="1"/>
      <c r="B486" s="84"/>
    </row>
    <row r="488" spans="1:5" ht="13.5" thickBot="1">
      <c r="A488" s="78" t="s">
        <v>185</v>
      </c>
      <c r="B488" s="96"/>
      <c r="E488" s="81"/>
    </row>
    <row r="489" spans="1:5" ht="13.5" thickTop="1">
      <c r="A489" s="15" t="s">
        <v>100</v>
      </c>
      <c r="B489" s="12"/>
      <c r="E489" s="42"/>
    </row>
    <row r="490" spans="1:5" ht="12.75">
      <c r="A490" s="15" t="s">
        <v>101</v>
      </c>
      <c r="B490" s="12"/>
      <c r="E490" s="42"/>
    </row>
    <row r="491" spans="1:2" ht="12.75">
      <c r="A491" s="15" t="s">
        <v>87</v>
      </c>
      <c r="B491" s="117"/>
    </row>
    <row r="492" spans="1:2" ht="13.5" thickBot="1">
      <c r="A492" s="107" t="s">
        <v>211</v>
      </c>
      <c r="B492" s="310"/>
    </row>
    <row r="493" spans="1:2" ht="12.75">
      <c r="A493" s="15" t="s">
        <v>53</v>
      </c>
      <c r="B493" s="76"/>
    </row>
    <row r="494" spans="1:2" ht="12.75">
      <c r="A494" s="104" t="s">
        <v>54</v>
      </c>
      <c r="B494" s="118"/>
    </row>
    <row r="497" spans="1:2" ht="12.75">
      <c r="A497" s="1" t="s">
        <v>60</v>
      </c>
      <c r="B497" s="1" t="s">
        <v>206</v>
      </c>
    </row>
    <row r="499" ht="12.75">
      <c r="A499" s="127" t="s">
        <v>186</v>
      </c>
    </row>
    <row r="502" spans="1:2" ht="13.5" thickBot="1">
      <c r="A502" s="78" t="s">
        <v>9</v>
      </c>
      <c r="B502" s="96" t="s">
        <v>107</v>
      </c>
    </row>
    <row r="503" spans="1:3" ht="13.5" thickTop="1">
      <c r="A503" s="315" t="s">
        <v>103</v>
      </c>
      <c r="B503" s="34"/>
      <c r="C503" s="3"/>
    </row>
    <row r="504" spans="1:3" ht="12.75">
      <c r="A504" s="15" t="s">
        <v>102</v>
      </c>
      <c r="B504" s="12"/>
      <c r="C504" s="6"/>
    </row>
    <row r="505" spans="1:3" ht="13.5" thickBot="1">
      <c r="A505" s="107" t="s">
        <v>57</v>
      </c>
      <c r="B505" s="11"/>
      <c r="C505" s="10"/>
    </row>
    <row r="506" spans="1:3" ht="12.75">
      <c r="A506" s="329" t="s">
        <v>55</v>
      </c>
      <c r="B506" s="364" t="s">
        <v>56</v>
      </c>
      <c r="C506" s="365"/>
    </row>
    <row r="507" spans="1:3" ht="13.5" thickBot="1">
      <c r="A507" s="317" t="s">
        <v>52</v>
      </c>
      <c r="B507" s="337" t="s">
        <v>104</v>
      </c>
      <c r="C507" s="338" t="s">
        <v>105</v>
      </c>
    </row>
    <row r="508" spans="1:3" ht="13.5" thickTop="1">
      <c r="A508" s="85">
        <f>B504</f>
        <v>0</v>
      </c>
      <c r="B508" s="89"/>
      <c r="C508" s="86"/>
    </row>
    <row r="509" spans="1:3" ht="12.75">
      <c r="A509" s="85">
        <f aca="true" t="shared" si="1" ref="A509:A524">A508+$B$505</f>
        <v>0</v>
      </c>
      <c r="B509" s="89"/>
      <c r="C509" s="86"/>
    </row>
    <row r="510" spans="1:3" ht="12.75">
      <c r="A510" s="85">
        <f t="shared" si="1"/>
        <v>0</v>
      </c>
      <c r="B510" s="89"/>
      <c r="C510" s="86"/>
    </row>
    <row r="511" spans="1:3" ht="12.75">
      <c r="A511" s="85">
        <f t="shared" si="1"/>
        <v>0</v>
      </c>
      <c r="B511" s="89"/>
      <c r="C511" s="86"/>
    </row>
    <row r="512" spans="1:3" ht="12.75">
      <c r="A512" s="85">
        <f t="shared" si="1"/>
        <v>0</v>
      </c>
      <c r="B512" s="89"/>
      <c r="C512" s="86"/>
    </row>
    <row r="513" spans="1:3" ht="12.75">
      <c r="A513" s="85">
        <f t="shared" si="1"/>
        <v>0</v>
      </c>
      <c r="B513" s="89"/>
      <c r="C513" s="86"/>
    </row>
    <row r="514" spans="1:3" ht="12.75">
      <c r="A514" s="85">
        <f t="shared" si="1"/>
        <v>0</v>
      </c>
      <c r="B514" s="89"/>
      <c r="C514" s="86"/>
    </row>
    <row r="515" spans="1:3" ht="12.75">
      <c r="A515" s="85">
        <f t="shared" si="1"/>
        <v>0</v>
      </c>
      <c r="B515" s="89"/>
      <c r="C515" s="86"/>
    </row>
    <row r="516" spans="1:3" ht="12.75">
      <c r="A516" s="85">
        <f t="shared" si="1"/>
        <v>0</v>
      </c>
      <c r="B516" s="89"/>
      <c r="C516" s="86"/>
    </row>
    <row r="517" spans="1:3" ht="12.75">
      <c r="A517" s="85">
        <f t="shared" si="1"/>
        <v>0</v>
      </c>
      <c r="B517" s="89"/>
      <c r="C517" s="86"/>
    </row>
    <row r="518" spans="1:3" ht="12.75">
      <c r="A518" s="85">
        <f t="shared" si="1"/>
        <v>0</v>
      </c>
      <c r="B518" s="89"/>
      <c r="C518" s="86"/>
    </row>
    <row r="519" spans="1:3" ht="12.75">
      <c r="A519" s="85">
        <f t="shared" si="1"/>
        <v>0</v>
      </c>
      <c r="B519" s="89"/>
      <c r="C519" s="86"/>
    </row>
    <row r="520" spans="1:3" ht="12.75">
      <c r="A520" s="85">
        <f t="shared" si="1"/>
        <v>0</v>
      </c>
      <c r="B520" s="89"/>
      <c r="C520" s="86"/>
    </row>
    <row r="521" spans="1:3" ht="12.75">
      <c r="A521" s="85">
        <f t="shared" si="1"/>
        <v>0</v>
      </c>
      <c r="B521" s="89"/>
      <c r="C521" s="86"/>
    </row>
    <row r="522" spans="1:3" ht="12.75">
      <c r="A522" s="85">
        <f t="shared" si="1"/>
        <v>0</v>
      </c>
      <c r="B522" s="89"/>
      <c r="C522" s="86"/>
    </row>
    <row r="523" spans="1:3" ht="12.75">
      <c r="A523" s="85">
        <f t="shared" si="1"/>
        <v>0</v>
      </c>
      <c r="B523" s="89"/>
      <c r="C523" s="86"/>
    </row>
    <row r="524" spans="1:3" ht="12.75">
      <c r="A524" s="87">
        <f t="shared" si="1"/>
        <v>0</v>
      </c>
      <c r="B524" s="90"/>
      <c r="C524" s="88"/>
    </row>
    <row r="527" spans="1:2" ht="12.75">
      <c r="A527" s="1" t="s">
        <v>207</v>
      </c>
      <c r="B527" s="1" t="s">
        <v>208</v>
      </c>
    </row>
    <row r="529" ht="12.75">
      <c r="A529" s="226" t="s">
        <v>141</v>
      </c>
    </row>
    <row r="532" spans="3:4" ht="12.75">
      <c r="C532" s="5"/>
      <c r="D532" s="5"/>
    </row>
    <row r="533" spans="1:4" ht="12.75">
      <c r="A533" s="315" t="s">
        <v>103</v>
      </c>
      <c r="B533" s="34"/>
      <c r="C533" s="5"/>
      <c r="D533" s="5"/>
    </row>
    <row r="534" spans="1:4" ht="12.75">
      <c r="A534" s="15" t="s">
        <v>188</v>
      </c>
      <c r="B534" s="12"/>
      <c r="C534" s="5"/>
      <c r="D534" s="5"/>
    </row>
    <row r="535" spans="1:4" ht="12.75">
      <c r="A535" s="15" t="s">
        <v>102</v>
      </c>
      <c r="B535" s="12"/>
      <c r="C535" s="5"/>
      <c r="D535" s="5"/>
    </row>
    <row r="536" spans="1:4" ht="13.5" thickBot="1">
      <c r="A536" s="107" t="s">
        <v>57</v>
      </c>
      <c r="B536" s="11"/>
      <c r="C536" s="5"/>
      <c r="D536" s="5"/>
    </row>
    <row r="537" spans="1:2" ht="12.75">
      <c r="A537" s="329" t="s">
        <v>55</v>
      </c>
      <c r="B537" s="339" t="s">
        <v>56</v>
      </c>
    </row>
    <row r="538" spans="1:2" ht="13.5" thickBot="1">
      <c r="A538" s="317" t="s">
        <v>52</v>
      </c>
      <c r="B538" s="340" t="s">
        <v>59</v>
      </c>
    </row>
    <row r="539" spans="1:2" ht="13.5" thickTop="1">
      <c r="A539" s="4"/>
      <c r="B539" s="91"/>
    </row>
    <row r="540" spans="1:2" ht="12.75">
      <c r="A540" s="85"/>
      <c r="B540" s="91"/>
    </row>
    <row r="541" spans="1:2" ht="12.75">
      <c r="A541" s="85"/>
      <c r="B541" s="91"/>
    </row>
    <row r="542" spans="1:2" ht="12.75">
      <c r="A542" s="85"/>
      <c r="B542" s="91"/>
    </row>
    <row r="543" spans="1:2" ht="12.75">
      <c r="A543" s="85"/>
      <c r="B543" s="91"/>
    </row>
    <row r="544" spans="1:2" ht="12.75">
      <c r="A544" s="85"/>
      <c r="B544" s="91"/>
    </row>
    <row r="545" spans="1:2" ht="12.75">
      <c r="A545" s="85"/>
      <c r="B545" s="91"/>
    </row>
    <row r="546" spans="1:2" ht="12.75">
      <c r="A546" s="85"/>
      <c r="B546" s="91"/>
    </row>
    <row r="547" spans="1:2" ht="12.75">
      <c r="A547" s="85"/>
      <c r="B547" s="91"/>
    </row>
    <row r="548" spans="1:2" ht="12.75">
      <c r="A548" s="85"/>
      <c r="B548" s="91"/>
    </row>
    <row r="549" spans="1:2" ht="12.75">
      <c r="A549" s="85"/>
      <c r="B549" s="91"/>
    </row>
    <row r="550" spans="1:2" ht="12.75">
      <c r="A550" s="85"/>
      <c r="B550" s="91"/>
    </row>
    <row r="551" spans="1:2" ht="12.75">
      <c r="A551" s="85"/>
      <c r="B551" s="91"/>
    </row>
    <row r="552" spans="1:2" ht="12.75">
      <c r="A552" s="85"/>
      <c r="B552" s="91"/>
    </row>
    <row r="553" spans="1:2" ht="12.75">
      <c r="A553" s="85"/>
      <c r="B553" s="91"/>
    </row>
    <row r="554" spans="1:2" ht="12.75">
      <c r="A554" s="85"/>
      <c r="B554" s="91"/>
    </row>
    <row r="555" spans="1:2" ht="12.75">
      <c r="A555" s="87"/>
      <c r="B555" s="92"/>
    </row>
    <row r="560" spans="1:2" ht="12.75">
      <c r="A560" s="1" t="s">
        <v>194</v>
      </c>
      <c r="B560" s="1" t="s">
        <v>195</v>
      </c>
    </row>
    <row r="562" ht="12.75">
      <c r="A562" s="226" t="s">
        <v>193</v>
      </c>
    </row>
    <row r="565" spans="1:2" ht="12.75">
      <c r="A565" s="315" t="s">
        <v>103</v>
      </c>
      <c r="B565" s="34"/>
    </row>
    <row r="566" spans="1:2" ht="12.75">
      <c r="A566" s="15" t="s">
        <v>188</v>
      </c>
      <c r="B566" s="12"/>
    </row>
    <row r="567" spans="1:2" ht="12.75">
      <c r="A567" s="15" t="s">
        <v>189</v>
      </c>
      <c r="B567" s="12"/>
    </row>
    <row r="568" spans="1:2" ht="12.75">
      <c r="A568" s="15" t="s">
        <v>187</v>
      </c>
      <c r="B568" s="12"/>
    </row>
    <row r="569" spans="1:2" ht="12.75">
      <c r="A569" s="15" t="s">
        <v>102</v>
      </c>
      <c r="B569" s="12"/>
    </row>
    <row r="570" spans="1:2" ht="12.75">
      <c r="A570" s="15" t="s">
        <v>57</v>
      </c>
      <c r="B570" s="12"/>
    </row>
    <row r="571" spans="1:3" ht="12.75">
      <c r="A571" s="316" t="s">
        <v>55</v>
      </c>
      <c r="B571" s="366" t="s">
        <v>192</v>
      </c>
      <c r="C571" s="367"/>
    </row>
    <row r="572" spans="1:3" ht="13.5" thickBot="1">
      <c r="A572" s="317" t="s">
        <v>52</v>
      </c>
      <c r="B572" s="318" t="s">
        <v>190</v>
      </c>
      <c r="C572" s="319" t="s">
        <v>191</v>
      </c>
    </row>
    <row r="573" spans="1:3" ht="13.5" thickTop="1">
      <c r="A573" s="85"/>
      <c r="B573" s="311"/>
      <c r="C573" s="312"/>
    </row>
    <row r="574" spans="1:3" ht="12.75">
      <c r="A574" s="85"/>
      <c r="B574" s="311"/>
      <c r="C574" s="312"/>
    </row>
    <row r="575" spans="1:3" ht="12.75">
      <c r="A575" s="85"/>
      <c r="B575" s="311"/>
      <c r="C575" s="312"/>
    </row>
    <row r="576" spans="1:3" ht="12.75">
      <c r="A576" s="85"/>
      <c r="B576" s="311"/>
      <c r="C576" s="312"/>
    </row>
    <row r="577" spans="1:3" ht="12.75">
      <c r="A577" s="85"/>
      <c r="B577" s="311"/>
      <c r="C577" s="312"/>
    </row>
    <row r="578" spans="1:3" ht="12.75">
      <c r="A578" s="85"/>
      <c r="B578" s="311"/>
      <c r="C578" s="312"/>
    </row>
    <row r="579" spans="1:3" ht="12.75">
      <c r="A579" s="85"/>
      <c r="B579" s="311"/>
      <c r="C579" s="312"/>
    </row>
    <row r="580" spans="1:3" ht="12.75">
      <c r="A580" s="85"/>
      <c r="B580" s="311"/>
      <c r="C580" s="312"/>
    </row>
    <row r="581" spans="1:3" ht="12.75">
      <c r="A581" s="85"/>
      <c r="B581" s="311"/>
      <c r="C581" s="312"/>
    </row>
    <row r="582" spans="1:3" ht="12.75">
      <c r="A582" s="85"/>
      <c r="B582" s="311"/>
      <c r="C582" s="312"/>
    </row>
    <row r="583" spans="1:3" ht="12.75">
      <c r="A583" s="85"/>
      <c r="B583" s="311"/>
      <c r="C583" s="312"/>
    </row>
    <row r="584" spans="1:3" ht="12.75">
      <c r="A584" s="85"/>
      <c r="B584" s="311"/>
      <c r="C584" s="312"/>
    </row>
    <row r="585" spans="1:3" ht="12.75">
      <c r="A585" s="85"/>
      <c r="B585" s="311"/>
      <c r="C585" s="312"/>
    </row>
    <row r="586" spans="1:3" ht="12.75">
      <c r="A586" s="85"/>
      <c r="B586" s="311"/>
      <c r="C586" s="312"/>
    </row>
    <row r="587" spans="1:3" ht="12.75">
      <c r="A587" s="85"/>
      <c r="B587" s="311"/>
      <c r="C587" s="312"/>
    </row>
    <row r="588" spans="1:3" ht="12.75">
      <c r="A588" s="87"/>
      <c r="B588" s="314"/>
      <c r="C588" s="313"/>
    </row>
    <row r="590" spans="1:2" ht="12.75">
      <c r="A590" s="1" t="s">
        <v>61</v>
      </c>
      <c r="B590" s="1" t="s">
        <v>197</v>
      </c>
    </row>
    <row r="592" ht="12.75">
      <c r="A592" s="1" t="s">
        <v>198</v>
      </c>
    </row>
    <row r="595" spans="1:3" ht="13.5" thickBot="1">
      <c r="A595" s="98" t="s">
        <v>201</v>
      </c>
      <c r="B595" s="353" t="s">
        <v>199</v>
      </c>
      <c r="C595" s="368"/>
    </row>
    <row r="596" spans="1:3" ht="12.75">
      <c r="A596" s="15" t="s">
        <v>106</v>
      </c>
      <c r="B596" s="5"/>
      <c r="C596" s="12"/>
    </row>
    <row r="597" spans="1:3" ht="12.75">
      <c r="A597" s="15" t="s">
        <v>200</v>
      </c>
      <c r="B597" s="5"/>
      <c r="C597" s="12"/>
    </row>
    <row r="598" spans="1:3" ht="12.75">
      <c r="A598" s="15" t="s">
        <v>57</v>
      </c>
      <c r="B598" s="5"/>
      <c r="C598" s="13"/>
    </row>
    <row r="599" spans="1:3" ht="12.75">
      <c r="A599" s="316" t="s">
        <v>55</v>
      </c>
      <c r="B599" s="366" t="s">
        <v>192</v>
      </c>
      <c r="C599" s="367"/>
    </row>
    <row r="600" spans="1:3" ht="13.5" thickBot="1">
      <c r="A600" s="317" t="s">
        <v>52</v>
      </c>
      <c r="B600" s="341" t="s">
        <v>190</v>
      </c>
      <c r="C600" s="342" t="s">
        <v>191</v>
      </c>
    </row>
    <row r="601" spans="1:3" ht="13.5" thickTop="1">
      <c r="A601" s="94"/>
      <c r="B601" s="79"/>
      <c r="C601" s="6"/>
    </row>
    <row r="602" spans="1:3" ht="12.75">
      <c r="A602" s="94"/>
      <c r="B602" s="79"/>
      <c r="C602" s="6"/>
    </row>
    <row r="603" spans="1:3" ht="12.75">
      <c r="A603" s="94"/>
      <c r="B603" s="79"/>
      <c r="C603" s="6"/>
    </row>
    <row r="604" spans="1:3" ht="12.75">
      <c r="A604" s="94"/>
      <c r="B604" s="79"/>
      <c r="C604" s="6"/>
    </row>
    <row r="605" spans="1:3" ht="12.75">
      <c r="A605" s="94"/>
      <c r="B605" s="79"/>
      <c r="C605" s="59"/>
    </row>
    <row r="606" spans="1:3" ht="12.75">
      <c r="A606" s="94"/>
      <c r="B606" s="79"/>
      <c r="C606" s="59"/>
    </row>
    <row r="607" spans="1:3" ht="12.75">
      <c r="A607" s="94"/>
      <c r="B607" s="79"/>
      <c r="C607" s="59"/>
    </row>
    <row r="608" spans="1:3" ht="12.75">
      <c r="A608" s="94"/>
      <c r="B608" s="79"/>
      <c r="C608" s="59"/>
    </row>
    <row r="609" spans="1:3" ht="12.75">
      <c r="A609" s="94"/>
      <c r="B609" s="79"/>
      <c r="C609" s="59"/>
    </row>
    <row r="610" spans="1:3" ht="12.75">
      <c r="A610" s="94"/>
      <c r="B610" s="79"/>
      <c r="C610" s="59"/>
    </row>
    <row r="611" spans="1:3" ht="12.75">
      <c r="A611" s="94"/>
      <c r="B611" s="79"/>
      <c r="C611" s="59"/>
    </row>
    <row r="612" spans="1:3" ht="12.75">
      <c r="A612" s="94"/>
      <c r="B612" s="79"/>
      <c r="C612" s="59"/>
    </row>
    <row r="613" spans="1:3" ht="12.75">
      <c r="A613" s="94"/>
      <c r="B613" s="79"/>
      <c r="C613" s="59"/>
    </row>
    <row r="614" spans="1:3" ht="12.75">
      <c r="A614" s="94"/>
      <c r="B614" s="79"/>
      <c r="C614" s="59"/>
    </row>
    <row r="615" spans="1:3" ht="12.75">
      <c r="A615" s="95"/>
      <c r="B615" s="323"/>
      <c r="C615" s="322"/>
    </row>
    <row r="616" spans="1:3" ht="12.75">
      <c r="A616" s="321"/>
      <c r="B616" s="93"/>
      <c r="C616" s="5"/>
    </row>
    <row r="617" spans="1:3" ht="12.75">
      <c r="A617" s="5"/>
      <c r="B617" s="5"/>
      <c r="C617" s="5"/>
    </row>
    <row r="620" spans="1:2" ht="12.75">
      <c r="A620" s="1" t="s">
        <v>202</v>
      </c>
      <c r="B620" s="1" t="s">
        <v>203</v>
      </c>
    </row>
    <row r="622" ht="12.75">
      <c r="A622" s="1" t="s">
        <v>198</v>
      </c>
    </row>
    <row r="625" spans="1:3" ht="13.5" thickBot="1">
      <c r="A625" s="98" t="s">
        <v>201</v>
      </c>
      <c r="B625" s="353" t="s">
        <v>199</v>
      </c>
      <c r="C625" s="354"/>
    </row>
    <row r="626" spans="1:3" ht="12.75">
      <c r="A626" s="15" t="s">
        <v>106</v>
      </c>
      <c r="B626" s="4"/>
      <c r="C626" s="34"/>
    </row>
    <row r="627" spans="1:3" ht="12.75">
      <c r="A627" s="15" t="s">
        <v>108</v>
      </c>
      <c r="B627" s="4"/>
      <c r="C627" s="12"/>
    </row>
    <row r="628" spans="1:3" ht="12.75">
      <c r="A628" s="15" t="s">
        <v>200</v>
      </c>
      <c r="B628" s="4"/>
      <c r="C628" s="12"/>
    </row>
    <row r="629" spans="1:3" ht="12.75">
      <c r="A629" s="15" t="s">
        <v>57</v>
      </c>
      <c r="B629" s="7"/>
      <c r="C629" s="13"/>
    </row>
    <row r="630" spans="1:3" ht="12.75">
      <c r="A630" s="349" t="s">
        <v>55</v>
      </c>
      <c r="B630" s="355" t="s">
        <v>192</v>
      </c>
      <c r="C630" s="356"/>
    </row>
    <row r="631" spans="1:3" ht="13.5" thickBot="1">
      <c r="A631" s="350" t="s">
        <v>52</v>
      </c>
      <c r="B631" s="351" t="s">
        <v>190</v>
      </c>
      <c r="C631" s="352" t="s">
        <v>191</v>
      </c>
    </row>
    <row r="632" spans="1:3" ht="13.5" thickTop="1">
      <c r="A632" s="94"/>
      <c r="B632" s="79"/>
      <c r="C632" s="59"/>
    </row>
    <row r="633" spans="1:3" ht="12.75">
      <c r="A633" s="94"/>
      <c r="B633" s="79"/>
      <c r="C633" s="59"/>
    </row>
    <row r="634" spans="1:3" ht="12.75">
      <c r="A634" s="94"/>
      <c r="B634" s="79"/>
      <c r="C634" s="59"/>
    </row>
    <row r="635" spans="1:3" ht="12.75">
      <c r="A635" s="94"/>
      <c r="B635" s="79"/>
      <c r="C635" s="59"/>
    </row>
    <row r="636" spans="1:3" ht="12.75">
      <c r="A636" s="94"/>
      <c r="B636" s="79"/>
      <c r="C636" s="59"/>
    </row>
    <row r="637" spans="1:3" ht="12.75">
      <c r="A637" s="94"/>
      <c r="B637" s="79"/>
      <c r="C637" s="59"/>
    </row>
    <row r="638" spans="1:3" ht="12.75">
      <c r="A638" s="94"/>
      <c r="B638" s="79"/>
      <c r="C638" s="59"/>
    </row>
    <row r="639" spans="1:3" ht="12.75">
      <c r="A639" s="94"/>
      <c r="B639" s="79"/>
      <c r="C639" s="59"/>
    </row>
    <row r="640" spans="1:3" ht="12.75">
      <c r="A640" s="94"/>
      <c r="B640" s="79"/>
      <c r="C640" s="59"/>
    </row>
    <row r="641" spans="1:3" ht="12.75">
      <c r="A641" s="94"/>
      <c r="B641" s="79"/>
      <c r="C641" s="59"/>
    </row>
    <row r="642" spans="1:3" ht="12.75">
      <c r="A642" s="94"/>
      <c r="B642" s="79"/>
      <c r="C642" s="59"/>
    </row>
    <row r="643" spans="1:3" ht="12.75">
      <c r="A643" s="94"/>
      <c r="B643" s="79"/>
      <c r="C643" s="59"/>
    </row>
    <row r="644" spans="1:3" ht="12.75">
      <c r="A644" s="94"/>
      <c r="B644" s="79"/>
      <c r="C644" s="59"/>
    </row>
    <row r="645" spans="1:3" ht="12.75">
      <c r="A645" s="94"/>
      <c r="B645" s="79"/>
      <c r="C645" s="59"/>
    </row>
    <row r="646" spans="1:3" ht="12.75">
      <c r="A646" s="95"/>
      <c r="B646" s="323"/>
      <c r="C646" s="322"/>
    </row>
    <row r="649" ht="12.75">
      <c r="A649" s="120" t="s">
        <v>109</v>
      </c>
    </row>
  </sheetData>
  <mergeCells count="10">
    <mergeCell ref="B625:C625"/>
    <mergeCell ref="B630:C630"/>
    <mergeCell ref="B16:C16"/>
    <mergeCell ref="B20:C20"/>
    <mergeCell ref="C196:E196"/>
    <mergeCell ref="C229:E229"/>
    <mergeCell ref="B506:C506"/>
    <mergeCell ref="B571:C571"/>
    <mergeCell ref="B595:C595"/>
    <mergeCell ref="B599:C599"/>
  </mergeCell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8:N649"/>
  <sheetViews>
    <sheetView workbookViewId="0" topLeftCell="A1">
      <selection activeCell="J607" sqref="J607"/>
    </sheetView>
  </sheetViews>
  <sheetFormatPr defaultColWidth="11.421875" defaultRowHeight="12.75"/>
  <cols>
    <col min="1" max="1" width="15.8515625" style="0" customWidth="1"/>
    <col min="7" max="7" width="12.28125" style="0" bestFit="1" customWidth="1"/>
    <col min="11" max="11" width="10.140625" style="0" customWidth="1"/>
  </cols>
  <sheetData>
    <row r="8" spans="1:2" ht="12.75">
      <c r="A8" s="1" t="s">
        <v>0</v>
      </c>
      <c r="B8" s="1" t="s">
        <v>1</v>
      </c>
    </row>
    <row r="11" ht="12.75">
      <c r="A11" s="1" t="s">
        <v>111</v>
      </c>
    </row>
    <row r="13" ht="12.75">
      <c r="A13" s="1" t="s">
        <v>112</v>
      </c>
    </row>
    <row r="16" spans="1:3" ht="13.5" thickBot="1">
      <c r="A16" s="97" t="s">
        <v>53</v>
      </c>
      <c r="B16" s="357" t="s">
        <v>116</v>
      </c>
      <c r="C16" s="358"/>
    </row>
    <row r="17" spans="1:3" ht="12.75">
      <c r="A17" s="15" t="s">
        <v>5</v>
      </c>
      <c r="B17" s="17">
        <v>6</v>
      </c>
      <c r="C17" s="16"/>
    </row>
    <row r="18" spans="1:3" ht="12.75">
      <c r="A18" s="15" t="s">
        <v>6</v>
      </c>
      <c r="B18" s="17">
        <v>2</v>
      </c>
      <c r="C18" s="16"/>
    </row>
    <row r="19" spans="1:3" ht="13.5" thickBot="1">
      <c r="A19" s="107" t="s">
        <v>7</v>
      </c>
      <c r="B19" s="123">
        <v>4</v>
      </c>
      <c r="C19" s="124"/>
    </row>
    <row r="20" spans="1:3" ht="13.5" thickBot="1">
      <c r="A20" s="125"/>
      <c r="B20" s="359" t="s">
        <v>53</v>
      </c>
      <c r="C20" s="360"/>
    </row>
    <row r="21" spans="1:3" ht="13.5" thickTop="1">
      <c r="A21" s="4" t="s">
        <v>4</v>
      </c>
      <c r="B21" s="141">
        <v>6</v>
      </c>
      <c r="C21" s="142">
        <f>B21*1</f>
        <v>6</v>
      </c>
    </row>
    <row r="22" spans="1:3" ht="13.5" thickBot="1">
      <c r="A22" s="9"/>
      <c r="B22" s="143">
        <v>6</v>
      </c>
      <c r="C22" s="21">
        <f>C21*B22</f>
        <v>36</v>
      </c>
    </row>
    <row r="23" spans="1:3" ht="12.75">
      <c r="A23" s="4" t="s">
        <v>3</v>
      </c>
      <c r="B23" s="116">
        <v>6</v>
      </c>
      <c r="C23" s="144">
        <f>B23*1</f>
        <v>6</v>
      </c>
    </row>
    <row r="24" spans="1:3" ht="12.75">
      <c r="A24" s="4"/>
      <c r="B24" s="116">
        <v>6</v>
      </c>
      <c r="C24" s="144">
        <f>C23*B24</f>
        <v>36</v>
      </c>
    </row>
    <row r="25" spans="1:3" ht="12.75">
      <c r="A25" s="4"/>
      <c r="B25" s="116">
        <v>6</v>
      </c>
      <c r="C25" s="144">
        <f>C24*B25</f>
        <v>216</v>
      </c>
    </row>
    <row r="26" spans="1:3" ht="13.5" thickBot="1">
      <c r="A26" s="9"/>
      <c r="B26" s="145">
        <v>6</v>
      </c>
      <c r="C26" s="146">
        <f>C25*B26</f>
        <v>1296</v>
      </c>
    </row>
    <row r="27" spans="1:3" ht="12.75">
      <c r="A27" s="4" t="s">
        <v>115</v>
      </c>
      <c r="B27" s="26">
        <f>C22</f>
        <v>36</v>
      </c>
      <c r="C27" s="6"/>
    </row>
    <row r="28" spans="1:3" ht="13.5" thickBot="1">
      <c r="A28" s="9"/>
      <c r="B28" s="148">
        <f>C26</f>
        <v>1296</v>
      </c>
      <c r="C28" s="147">
        <f>B28*B27</f>
        <v>46656</v>
      </c>
    </row>
    <row r="29" spans="1:3" ht="12.75">
      <c r="A29" s="7" t="s">
        <v>2</v>
      </c>
      <c r="B29" s="13"/>
      <c r="C29" s="126">
        <f>B17^(B18+B19)</f>
        <v>46656</v>
      </c>
    </row>
    <row r="32" spans="1:2" ht="12.75">
      <c r="A32" s="1" t="s">
        <v>12</v>
      </c>
      <c r="B32" s="1" t="s">
        <v>13</v>
      </c>
    </row>
    <row r="35" ht="12.75">
      <c r="A35" s="1" t="s">
        <v>111</v>
      </c>
    </row>
    <row r="39" ht="12.75">
      <c r="A39" s="1" t="s">
        <v>113</v>
      </c>
    </row>
    <row r="40" ht="12.75">
      <c r="A40" s="1"/>
    </row>
    <row r="42" spans="1:9" ht="12.75">
      <c r="A42" s="131" t="s">
        <v>53</v>
      </c>
      <c r="B42" s="131"/>
      <c r="C42" s="5"/>
      <c r="D42" s="5"/>
      <c r="E42" s="5"/>
      <c r="F42" s="5"/>
      <c r="G42" s="5"/>
      <c r="H42" s="5"/>
      <c r="I42" s="5"/>
    </row>
    <row r="43" spans="1:11" ht="12.75">
      <c r="A43" s="102" t="s">
        <v>5</v>
      </c>
      <c r="B43" s="150">
        <v>6</v>
      </c>
      <c r="C43" s="2"/>
      <c r="D43" s="2"/>
      <c r="E43" s="2"/>
      <c r="F43" s="2"/>
      <c r="G43" s="2"/>
      <c r="H43" s="2"/>
      <c r="I43" s="2"/>
      <c r="J43" s="2"/>
      <c r="K43" s="3"/>
    </row>
    <row r="44" spans="1:11" ht="12.75">
      <c r="A44" s="129" t="s">
        <v>6</v>
      </c>
      <c r="B44" s="151">
        <v>6</v>
      </c>
      <c r="C44" s="5"/>
      <c r="D44" s="5"/>
      <c r="E44" s="5"/>
      <c r="F44" s="5"/>
      <c r="G44" s="5"/>
      <c r="H44" s="5"/>
      <c r="I44" s="5"/>
      <c r="J44" s="5"/>
      <c r="K44" s="6"/>
    </row>
    <row r="45" spans="1:11" ht="13.5" thickBot="1">
      <c r="A45" s="130" t="s">
        <v>7</v>
      </c>
      <c r="B45" s="152">
        <v>4</v>
      </c>
      <c r="C45" s="47"/>
      <c r="D45" s="47"/>
      <c r="E45" s="47"/>
      <c r="F45" s="47"/>
      <c r="G45" s="47"/>
      <c r="H45" s="5"/>
      <c r="I45" s="5"/>
      <c r="J45" s="5"/>
      <c r="K45" s="6"/>
    </row>
    <row r="46" spans="1:11" ht="14.25" thickBot="1" thickTop="1">
      <c r="A46" s="23" t="s">
        <v>10</v>
      </c>
      <c r="B46" s="153">
        <v>6</v>
      </c>
      <c r="C46" s="153">
        <v>6</v>
      </c>
      <c r="D46" s="153">
        <v>6</v>
      </c>
      <c r="E46" s="153">
        <v>6</v>
      </c>
      <c r="F46" s="153">
        <v>6</v>
      </c>
      <c r="G46" s="153">
        <v>6</v>
      </c>
      <c r="H46" s="5" t="s">
        <v>114</v>
      </c>
      <c r="I46" s="159">
        <f>B46*C46*D46*E46*F46*G46</f>
        <v>46656</v>
      </c>
      <c r="J46" s="5" t="s">
        <v>114</v>
      </c>
      <c r="K46" s="157">
        <f>I46/I47</f>
        <v>36</v>
      </c>
    </row>
    <row r="47" spans="1:11" ht="12.75">
      <c r="A47" s="4" t="s">
        <v>3</v>
      </c>
      <c r="B47" s="154">
        <v>6</v>
      </c>
      <c r="C47" s="154">
        <v>6</v>
      </c>
      <c r="D47" s="154">
        <v>6</v>
      </c>
      <c r="E47" s="154">
        <v>6</v>
      </c>
      <c r="F47" s="149"/>
      <c r="G47" s="149"/>
      <c r="H47" s="5"/>
      <c r="I47" s="158">
        <f>B47*C47*D47*E47</f>
        <v>1296</v>
      </c>
      <c r="J47" s="5"/>
      <c r="K47" s="6"/>
    </row>
    <row r="48" spans="1:11" ht="12.75">
      <c r="A48" s="155" t="s">
        <v>117</v>
      </c>
      <c r="B48" s="5"/>
      <c r="C48" s="5"/>
      <c r="D48" s="5"/>
      <c r="E48" s="5"/>
      <c r="F48" s="5"/>
      <c r="G48" s="5"/>
      <c r="H48" s="5"/>
      <c r="I48" s="5"/>
      <c r="J48" s="5"/>
      <c r="K48" s="6"/>
    </row>
    <row r="49" spans="1:11" ht="12.75">
      <c r="A49" s="43" t="s">
        <v>4</v>
      </c>
      <c r="B49" s="24">
        <v>6</v>
      </c>
      <c r="C49" s="14"/>
      <c r="D49" s="5"/>
      <c r="E49" s="5"/>
      <c r="F49" s="5"/>
      <c r="G49" s="5"/>
      <c r="H49" s="5"/>
      <c r="I49" s="5"/>
      <c r="J49" s="5"/>
      <c r="K49" s="6"/>
    </row>
    <row r="50" spans="1:11" ht="12.75">
      <c r="A50" s="7"/>
      <c r="B50" s="24">
        <v>6</v>
      </c>
      <c r="C50" s="24">
        <f>B50*B49</f>
        <v>36</v>
      </c>
      <c r="D50" s="5"/>
      <c r="E50" s="5"/>
      <c r="F50" s="5"/>
      <c r="G50" s="5"/>
      <c r="H50" s="5"/>
      <c r="I50" s="5"/>
      <c r="J50" s="5"/>
      <c r="K50" s="6"/>
    </row>
    <row r="51" spans="1:11" ht="12.75">
      <c r="A51" s="128" t="s">
        <v>118</v>
      </c>
      <c r="B51" s="133"/>
      <c r="C51" s="156">
        <f>(B43^B44)/(B43^B45)</f>
        <v>36</v>
      </c>
      <c r="D51" s="8"/>
      <c r="E51" s="8"/>
      <c r="F51" s="8"/>
      <c r="G51" s="8"/>
      <c r="H51" s="8"/>
      <c r="I51" s="8"/>
      <c r="J51" s="8"/>
      <c r="K51" s="22"/>
    </row>
    <row r="52" spans="8:9" ht="12.75">
      <c r="H52" s="5"/>
      <c r="I52" s="5"/>
    </row>
    <row r="55" spans="1:2" ht="12.75">
      <c r="A55" s="1" t="s">
        <v>14</v>
      </c>
      <c r="B55" s="1" t="s">
        <v>11</v>
      </c>
    </row>
    <row r="56" spans="1:2" ht="12.75">
      <c r="A56" s="1"/>
      <c r="B56" s="1"/>
    </row>
    <row r="57" spans="1:2" ht="12.75">
      <c r="A57" s="1" t="s">
        <v>124</v>
      </c>
      <c r="B57" s="1"/>
    </row>
    <row r="58" spans="1:2" ht="12.75">
      <c r="A58" s="1"/>
      <c r="B58" s="1"/>
    </row>
    <row r="59" spans="1:3" ht="12.75">
      <c r="A59" s="5"/>
      <c r="B59" s="5"/>
      <c r="C59" s="5"/>
    </row>
    <row r="60" spans="1:3" ht="12.75">
      <c r="A60" s="5"/>
      <c r="B60" s="5"/>
      <c r="C60" s="5"/>
    </row>
    <row r="61" spans="1:3" ht="12.75">
      <c r="A61" s="5"/>
      <c r="B61" s="5"/>
      <c r="C61" s="5"/>
    </row>
    <row r="62" spans="1:3" ht="12.75">
      <c r="A62" s="5"/>
      <c r="B62" s="5"/>
      <c r="C62" s="5"/>
    </row>
    <row r="63" spans="1:3" ht="12.75">
      <c r="A63" s="5"/>
      <c r="B63" s="5"/>
      <c r="C63" s="5"/>
    </row>
    <row r="64" spans="1:3" ht="12.75">
      <c r="A64" s="5"/>
      <c r="B64" s="5"/>
      <c r="C64" s="5"/>
    </row>
    <row r="65" spans="1:3" ht="12.75">
      <c r="A65" s="131" t="s">
        <v>53</v>
      </c>
      <c r="B65" s="138"/>
      <c r="C65" s="137"/>
    </row>
    <row r="66" spans="1:11" ht="12.75">
      <c r="A66" s="139" t="s">
        <v>5</v>
      </c>
      <c r="B66" s="140">
        <v>6</v>
      </c>
      <c r="C66" s="3"/>
      <c r="D66" s="2"/>
      <c r="E66" s="2"/>
      <c r="F66" s="2"/>
      <c r="G66" s="2"/>
      <c r="H66" s="2"/>
      <c r="I66" s="2"/>
      <c r="J66" s="2"/>
      <c r="K66" s="3"/>
    </row>
    <row r="67" spans="1:11" ht="12.75">
      <c r="A67" s="134" t="s">
        <v>6</v>
      </c>
      <c r="B67" s="135">
        <v>6</v>
      </c>
      <c r="C67" s="6"/>
      <c r="D67" s="5"/>
      <c r="E67" s="5"/>
      <c r="F67" s="5"/>
      <c r="G67" s="5"/>
      <c r="H67" s="5"/>
      <c r="I67" s="5"/>
      <c r="J67" s="5"/>
      <c r="K67" s="6"/>
    </row>
    <row r="68" spans="1:11" ht="12.75">
      <c r="A68" s="134" t="s">
        <v>7</v>
      </c>
      <c r="B68" s="135">
        <v>-4</v>
      </c>
      <c r="C68" s="6"/>
      <c r="D68" s="5"/>
      <c r="E68" s="5"/>
      <c r="F68" s="5"/>
      <c r="G68" s="5"/>
      <c r="H68" s="5"/>
      <c r="I68" s="5"/>
      <c r="J68" s="5"/>
      <c r="K68" s="6"/>
    </row>
    <row r="69" spans="1:11" ht="13.5" thickBot="1">
      <c r="A69" s="180" t="s">
        <v>2</v>
      </c>
      <c r="B69" s="166">
        <v>6</v>
      </c>
      <c r="C69" s="167">
        <v>6</v>
      </c>
      <c r="D69" s="166">
        <v>6</v>
      </c>
      <c r="E69" s="166">
        <v>6</v>
      </c>
      <c r="F69" s="170">
        <v>6</v>
      </c>
      <c r="G69" s="166">
        <v>6</v>
      </c>
      <c r="H69" s="5" t="s">
        <v>114</v>
      </c>
      <c r="I69" s="171">
        <f>B69*C69*D69*E69*F69*G69</f>
        <v>46656</v>
      </c>
      <c r="J69" s="5" t="s">
        <v>114</v>
      </c>
      <c r="K69" s="160">
        <f>I69*I71</f>
        <v>60466176</v>
      </c>
    </row>
    <row r="70" spans="1:11" ht="12.75">
      <c r="A70" s="181">
        <v>1</v>
      </c>
      <c r="B70" s="168">
        <v>1</v>
      </c>
      <c r="C70" s="169">
        <v>1</v>
      </c>
      <c r="D70" s="168">
        <v>1</v>
      </c>
      <c r="E70" s="168">
        <v>1</v>
      </c>
      <c r="F70" s="5"/>
      <c r="G70" s="5"/>
      <c r="H70" s="5"/>
      <c r="I70" s="39">
        <f>B70*C70*D70*E70</f>
        <v>1</v>
      </c>
      <c r="J70" s="5"/>
      <c r="K70" s="39">
        <v>1</v>
      </c>
    </row>
    <row r="71" spans="1:11" ht="12.75">
      <c r="A71" s="181" t="s">
        <v>3</v>
      </c>
      <c r="B71" s="168">
        <v>6</v>
      </c>
      <c r="C71" s="169">
        <v>6</v>
      </c>
      <c r="D71" s="168">
        <v>6</v>
      </c>
      <c r="E71" s="168">
        <v>6</v>
      </c>
      <c r="F71" s="8"/>
      <c r="G71" s="8"/>
      <c r="H71" s="5"/>
      <c r="I71" s="164">
        <f>B71*C71*D71*E71</f>
        <v>1296</v>
      </c>
      <c r="J71" s="5"/>
      <c r="K71" s="6"/>
    </row>
    <row r="72" spans="1:11" ht="12.75">
      <c r="A72" s="165" t="s">
        <v>120</v>
      </c>
      <c r="B72" s="5"/>
      <c r="C72" s="5"/>
      <c r="D72" s="5"/>
      <c r="E72" s="5"/>
      <c r="F72" s="5"/>
      <c r="G72" s="5"/>
      <c r="H72" s="5"/>
      <c r="I72" s="162"/>
      <c r="J72" s="5"/>
      <c r="K72" s="6"/>
    </row>
    <row r="73" spans="1:11" ht="13.5" thickBot="1">
      <c r="A73" s="180" t="s">
        <v>2</v>
      </c>
      <c r="B73" s="175">
        <v>6</v>
      </c>
      <c r="C73" s="176">
        <v>6</v>
      </c>
      <c r="D73" s="176">
        <v>6</v>
      </c>
      <c r="E73" s="132">
        <v>6</v>
      </c>
      <c r="F73" s="175">
        <v>6</v>
      </c>
      <c r="G73" s="176">
        <v>6</v>
      </c>
      <c r="H73" s="5" t="s">
        <v>114</v>
      </c>
      <c r="I73" s="172">
        <f>B73*C73*D73*E73*F73*G73</f>
        <v>46656</v>
      </c>
      <c r="J73" s="2" t="s">
        <v>114</v>
      </c>
      <c r="K73" s="174">
        <f>I73/I74</f>
        <v>60466176</v>
      </c>
    </row>
    <row r="74" spans="1:11" ht="12.75">
      <c r="A74" s="181" t="s">
        <v>119</v>
      </c>
      <c r="B74" s="177">
        <f>1/$B$66</f>
        <v>0.16666666666666666</v>
      </c>
      <c r="C74" s="178">
        <f>1/$B$66</f>
        <v>0.16666666666666666</v>
      </c>
      <c r="D74" s="178">
        <f>1/$B$66</f>
        <v>0.16666666666666666</v>
      </c>
      <c r="E74" s="179">
        <f>1/$B$66</f>
        <v>0.16666666666666666</v>
      </c>
      <c r="F74" s="163"/>
      <c r="G74" s="163"/>
      <c r="H74" s="163"/>
      <c r="I74" s="173">
        <f>B74*C74*D74*E74</f>
        <v>0.0007716049382716049</v>
      </c>
      <c r="J74" s="8"/>
      <c r="K74" s="22"/>
    </row>
    <row r="75" spans="1:11" ht="12.75">
      <c r="A75" s="165" t="s">
        <v>121</v>
      </c>
      <c r="B75" s="5"/>
      <c r="C75" s="5"/>
      <c r="D75" s="5"/>
      <c r="E75" s="5"/>
      <c r="F75" s="5"/>
      <c r="G75" s="5"/>
      <c r="H75" s="5"/>
      <c r="I75" s="162"/>
      <c r="J75" s="5"/>
      <c r="K75" s="6"/>
    </row>
    <row r="76" spans="1:11" ht="12.75">
      <c r="A76" s="119" t="s">
        <v>123</v>
      </c>
      <c r="B76" s="5"/>
      <c r="C76" s="5"/>
      <c r="D76" s="5"/>
      <c r="E76" s="5"/>
      <c r="F76" s="5"/>
      <c r="G76" s="5"/>
      <c r="H76" s="5"/>
      <c r="I76" s="162"/>
      <c r="J76" s="5" t="s">
        <v>114</v>
      </c>
      <c r="K76" s="182">
        <f>(B66^B67)/(1/(B67^-B68))</f>
        <v>60466176</v>
      </c>
    </row>
    <row r="77" spans="1:11" ht="12.75">
      <c r="A77" s="119" t="s">
        <v>122</v>
      </c>
      <c r="B77" s="5"/>
      <c r="C77" s="5"/>
      <c r="D77" s="5"/>
      <c r="E77" s="5"/>
      <c r="F77" s="5"/>
      <c r="G77" s="5"/>
      <c r="H77" s="5"/>
      <c r="I77" s="162"/>
      <c r="J77" s="5" t="s">
        <v>114</v>
      </c>
      <c r="K77" s="184">
        <f>(B66^B67)*(B66^-B68)</f>
        <v>60466176</v>
      </c>
    </row>
    <row r="78" spans="1:11" ht="12.75">
      <c r="A78" s="122" t="s">
        <v>8</v>
      </c>
      <c r="B78" s="136"/>
      <c r="C78" s="8"/>
      <c r="D78" s="8"/>
      <c r="E78" s="8"/>
      <c r="F78" s="8"/>
      <c r="G78" s="8"/>
      <c r="H78" s="8"/>
      <c r="I78" s="8"/>
      <c r="J78" s="8" t="s">
        <v>114</v>
      </c>
      <c r="K78" s="183">
        <f>B66^(B67-B68)</f>
        <v>60466176</v>
      </c>
    </row>
    <row r="81" spans="1:2" ht="12.75">
      <c r="A81" s="1" t="s">
        <v>63</v>
      </c>
      <c r="B81" s="1" t="s">
        <v>15</v>
      </c>
    </row>
    <row r="84" ht="12.75">
      <c r="A84" s="1" t="s">
        <v>125</v>
      </c>
    </row>
    <row r="88" spans="1:3" ht="12.75">
      <c r="A88" s="131" t="s">
        <v>53</v>
      </c>
      <c r="B88" s="138"/>
      <c r="C88" s="137"/>
    </row>
    <row r="89" spans="1:11" ht="12.75">
      <c r="A89" s="139" t="s">
        <v>5</v>
      </c>
      <c r="B89" s="140">
        <v>6</v>
      </c>
      <c r="C89" s="3"/>
      <c r="D89" s="2"/>
      <c r="E89" s="2"/>
      <c r="F89" s="2"/>
      <c r="G89" s="2"/>
      <c r="H89" s="2"/>
      <c r="I89" s="2"/>
      <c r="J89" s="2"/>
      <c r="K89" s="3"/>
    </row>
    <row r="90" spans="1:11" ht="12.75">
      <c r="A90" s="134" t="s">
        <v>6</v>
      </c>
      <c r="B90" s="135">
        <v>-6</v>
      </c>
      <c r="C90" s="6"/>
      <c r="D90" s="5"/>
      <c r="E90" s="5"/>
      <c r="F90" s="5"/>
      <c r="G90" s="5"/>
      <c r="H90" s="5"/>
      <c r="I90" s="5"/>
      <c r="J90" s="5"/>
      <c r="K90" s="6"/>
    </row>
    <row r="91" spans="1:11" ht="12.75">
      <c r="A91" s="134" t="s">
        <v>7</v>
      </c>
      <c r="B91" s="135">
        <v>4</v>
      </c>
      <c r="C91" s="6"/>
      <c r="D91" s="5"/>
      <c r="E91" s="5"/>
      <c r="F91" s="5"/>
      <c r="G91" s="5"/>
      <c r="H91" s="5"/>
      <c r="I91" s="5"/>
      <c r="J91" s="5"/>
      <c r="K91" s="6"/>
    </row>
    <row r="92" spans="1:11" ht="12.75">
      <c r="A92" s="191">
        <v>1</v>
      </c>
      <c r="B92" s="186">
        <v>1</v>
      </c>
      <c r="C92" s="186">
        <v>1</v>
      </c>
      <c r="D92" s="186">
        <v>1</v>
      </c>
      <c r="E92" s="186">
        <v>1</v>
      </c>
      <c r="F92" s="186">
        <v>1</v>
      </c>
      <c r="G92" s="186">
        <v>1</v>
      </c>
      <c r="H92" s="5" t="s">
        <v>114</v>
      </c>
      <c r="I92" s="164">
        <f>B92*C92*D92*E92*F92*G92</f>
        <v>1</v>
      </c>
      <c r="J92" s="5" t="s">
        <v>126</v>
      </c>
      <c r="K92" s="6"/>
    </row>
    <row r="93" spans="1:11" ht="13.5" thickBot="1">
      <c r="A93" s="192" t="s">
        <v>2</v>
      </c>
      <c r="B93" s="166">
        <v>6</v>
      </c>
      <c r="C93" s="166">
        <v>6</v>
      </c>
      <c r="D93" s="166">
        <v>6</v>
      </c>
      <c r="E93" s="166">
        <v>6</v>
      </c>
      <c r="F93" s="166">
        <v>6</v>
      </c>
      <c r="G93" s="166">
        <v>6</v>
      </c>
      <c r="H93" s="5"/>
      <c r="I93" s="171">
        <f>B93*C93*D93*E93*F93*G93</f>
        <v>46656</v>
      </c>
      <c r="J93" s="5" t="s">
        <v>114</v>
      </c>
      <c r="K93" s="187">
        <f>(I92/(I93*I94))</f>
        <v>1.65381716879202E-08</v>
      </c>
    </row>
    <row r="94" spans="1:11" ht="12.75">
      <c r="A94" s="181" t="s">
        <v>3</v>
      </c>
      <c r="B94" s="168">
        <v>6</v>
      </c>
      <c r="C94" s="168">
        <v>6</v>
      </c>
      <c r="D94" s="168">
        <v>6</v>
      </c>
      <c r="E94" s="168">
        <v>6</v>
      </c>
      <c r="F94" s="8"/>
      <c r="G94" s="22"/>
      <c r="H94" s="5"/>
      <c r="I94" s="39">
        <f>B94*C94*D94*E94</f>
        <v>1296</v>
      </c>
      <c r="J94" s="5"/>
      <c r="K94" s="196"/>
    </row>
    <row r="95" spans="1:11" ht="12.75">
      <c r="A95" s="165" t="s">
        <v>128</v>
      </c>
      <c r="B95" s="12"/>
      <c r="C95" s="6"/>
      <c r="D95" s="5"/>
      <c r="E95" s="5"/>
      <c r="F95" s="5"/>
      <c r="G95" s="5"/>
      <c r="H95" s="5"/>
      <c r="I95" s="162"/>
      <c r="J95" s="5"/>
      <c r="K95" s="196"/>
    </row>
    <row r="96" spans="1:11" ht="13.5" thickBot="1">
      <c r="A96" s="193" t="s">
        <v>127</v>
      </c>
      <c r="B96" s="188">
        <f aca="true" t="shared" si="0" ref="B96:G96">1/6</f>
        <v>0.16666666666666666</v>
      </c>
      <c r="C96" s="188">
        <f t="shared" si="0"/>
        <v>0.16666666666666666</v>
      </c>
      <c r="D96" s="188">
        <f t="shared" si="0"/>
        <v>0.16666666666666666</v>
      </c>
      <c r="E96" s="188">
        <f t="shared" si="0"/>
        <v>0.16666666666666666</v>
      </c>
      <c r="F96" s="188">
        <f t="shared" si="0"/>
        <v>0.16666666666666666</v>
      </c>
      <c r="G96" s="188">
        <f t="shared" si="0"/>
        <v>0.16666666666666666</v>
      </c>
      <c r="H96" s="5"/>
      <c r="I96" s="197">
        <f>B96*C96*D96*E96*F96*G96</f>
        <v>2.1433470507544577E-05</v>
      </c>
      <c r="J96" s="5" t="s">
        <v>114</v>
      </c>
      <c r="K96" s="190">
        <f>I96/I97</f>
        <v>1.6538171687920198E-08</v>
      </c>
    </row>
    <row r="97" spans="1:11" ht="12.75">
      <c r="A97" s="181" t="s">
        <v>3</v>
      </c>
      <c r="B97" s="189">
        <v>6</v>
      </c>
      <c r="C97" s="189">
        <v>6</v>
      </c>
      <c r="D97" s="189">
        <v>6</v>
      </c>
      <c r="E97" s="189">
        <v>6</v>
      </c>
      <c r="F97" s="8"/>
      <c r="G97" s="22"/>
      <c r="H97" s="5"/>
      <c r="I97" s="198">
        <f>B97*C97*D97*E97</f>
        <v>1296</v>
      </c>
      <c r="J97" s="5"/>
      <c r="K97" s="196"/>
    </row>
    <row r="98" spans="1:11" ht="12.75">
      <c r="A98" s="161"/>
      <c r="B98" s="12"/>
      <c r="C98" s="6"/>
      <c r="D98" s="5"/>
      <c r="E98" s="5"/>
      <c r="F98" s="5"/>
      <c r="G98" s="5"/>
      <c r="H98" s="5"/>
      <c r="I98" s="162"/>
      <c r="J98" s="5"/>
      <c r="K98" s="196"/>
    </row>
    <row r="99" spans="1:11" ht="12.75">
      <c r="A99" s="191" t="s">
        <v>129</v>
      </c>
      <c r="B99" s="199"/>
      <c r="C99" s="200"/>
      <c r="D99" s="201"/>
      <c r="E99" s="201"/>
      <c r="F99" s="201"/>
      <c r="G99" s="201"/>
      <c r="H99" s="201"/>
      <c r="I99" s="201"/>
      <c r="J99" s="201" t="s">
        <v>114</v>
      </c>
      <c r="K99" s="205">
        <f>((1/B89^-B90))/(B89^B91)</f>
        <v>1.65381716879202E-08</v>
      </c>
    </row>
    <row r="100" spans="1:11" ht="12.75">
      <c r="A100" s="191" t="s">
        <v>130</v>
      </c>
      <c r="B100" s="202"/>
      <c r="C100" s="203"/>
      <c r="D100" s="201"/>
      <c r="E100" s="201"/>
      <c r="F100" s="201"/>
      <c r="G100" s="201"/>
      <c r="H100" s="201"/>
      <c r="I100" s="201"/>
      <c r="J100" s="201" t="s">
        <v>114</v>
      </c>
      <c r="K100" s="206">
        <f>(B89^B90)/(B89^B91)</f>
        <v>1.65381716879202E-08</v>
      </c>
    </row>
    <row r="101" spans="1:11" ht="12.75">
      <c r="A101" s="191" t="s">
        <v>131</v>
      </c>
      <c r="B101" s="200"/>
      <c r="C101" s="204"/>
      <c r="D101" s="201"/>
      <c r="E101" s="201"/>
      <c r="F101" s="201"/>
      <c r="G101" s="201"/>
      <c r="H101" s="201"/>
      <c r="I101" s="201"/>
      <c r="J101" s="201" t="s">
        <v>114</v>
      </c>
      <c r="K101" s="207">
        <f>B89^(B90-B91)</f>
        <v>1.65381716879202E-08</v>
      </c>
    </row>
    <row r="102" spans="1:10" ht="12.75">
      <c r="A102" s="195"/>
      <c r="B102" s="162"/>
      <c r="C102" s="194"/>
      <c r="D102" s="5"/>
      <c r="E102" s="5"/>
      <c r="F102" s="5"/>
      <c r="G102" s="5"/>
      <c r="H102" s="5"/>
      <c r="I102" s="5"/>
      <c r="J102" s="5"/>
    </row>
    <row r="103" spans="1:10" ht="12.75">
      <c r="A103" s="195"/>
      <c r="B103" s="162"/>
      <c r="C103" s="194"/>
      <c r="D103" s="5"/>
      <c r="E103" s="5"/>
      <c r="F103" s="5"/>
      <c r="G103" s="5"/>
      <c r="H103" s="5"/>
      <c r="I103" s="5"/>
      <c r="J103" s="5"/>
    </row>
    <row r="104" spans="1:10" ht="12.75">
      <c r="A104" s="195"/>
      <c r="B104" s="162"/>
      <c r="C104" s="194"/>
      <c r="D104" s="5"/>
      <c r="E104" s="5"/>
      <c r="F104" s="5"/>
      <c r="G104" s="5"/>
      <c r="H104" s="5"/>
      <c r="I104" s="5"/>
      <c r="J104" s="5"/>
    </row>
    <row r="105" spans="1:10" ht="12.75">
      <c r="A105" s="195"/>
      <c r="B105" s="162"/>
      <c r="C105" s="194"/>
      <c r="D105" s="5"/>
      <c r="E105" s="5"/>
      <c r="F105" s="5"/>
      <c r="G105" s="5"/>
      <c r="H105" s="5"/>
      <c r="I105" s="5"/>
      <c r="J105" s="5"/>
    </row>
    <row r="106" spans="1:10" ht="12.75">
      <c r="A106" s="195"/>
      <c r="B106" s="162"/>
      <c r="C106" s="194"/>
      <c r="D106" s="5"/>
      <c r="E106" s="5"/>
      <c r="F106" s="5"/>
      <c r="G106" s="5"/>
      <c r="H106" s="5"/>
      <c r="I106" s="5"/>
      <c r="J106" s="5"/>
    </row>
    <row r="107" spans="1:10" ht="12.75">
      <c r="A107" s="1" t="s">
        <v>62</v>
      </c>
      <c r="B107" s="1" t="s">
        <v>17</v>
      </c>
      <c r="J107" s="5"/>
    </row>
    <row r="109" ht="12.75">
      <c r="A109" s="1" t="s">
        <v>132</v>
      </c>
    </row>
    <row r="114" spans="1:4" ht="12.75">
      <c r="A114" s="131" t="s">
        <v>53</v>
      </c>
      <c r="B114" s="131"/>
      <c r="C114" s="5"/>
      <c r="D114" s="5"/>
    </row>
    <row r="115" spans="1:11" ht="12.75">
      <c r="A115" s="102" t="s">
        <v>5</v>
      </c>
      <c r="B115" s="210">
        <v>5</v>
      </c>
      <c r="C115" s="2"/>
      <c r="D115" s="2"/>
      <c r="E115" s="2"/>
      <c r="F115" s="2"/>
      <c r="G115" s="2"/>
      <c r="H115" s="2"/>
      <c r="I115" s="2"/>
      <c r="J115" s="2"/>
      <c r="K115" s="3"/>
    </row>
    <row r="116" spans="1:11" ht="12.75">
      <c r="A116" s="129" t="s">
        <v>18</v>
      </c>
      <c r="B116" s="138">
        <v>4</v>
      </c>
      <c r="C116" s="5"/>
      <c r="D116" s="5"/>
      <c r="E116" s="5"/>
      <c r="F116" s="5"/>
      <c r="G116" s="5"/>
      <c r="H116" s="5"/>
      <c r="I116" s="5"/>
      <c r="J116" s="5"/>
      <c r="K116" s="6"/>
    </row>
    <row r="117" spans="1:11" ht="13.5" thickBot="1">
      <c r="A117" s="130" t="s">
        <v>6</v>
      </c>
      <c r="B117" s="214">
        <v>3</v>
      </c>
      <c r="C117" s="47"/>
      <c r="D117" s="47"/>
      <c r="E117" s="47"/>
      <c r="F117" s="47"/>
      <c r="G117" s="5"/>
      <c r="H117" s="5"/>
      <c r="I117" s="5"/>
      <c r="J117" s="5"/>
      <c r="K117" s="6"/>
    </row>
    <row r="118" spans="1:11" ht="13.5" thickTop="1">
      <c r="A118" s="330" t="s">
        <v>137</v>
      </c>
      <c r="B118" s="168">
        <f>$B$115*$B$116</f>
        <v>20</v>
      </c>
      <c r="C118" s="168">
        <f>$B$115*$B$116</f>
        <v>20</v>
      </c>
      <c r="D118" s="168">
        <f>$B$115*$B$116</f>
        <v>20</v>
      </c>
      <c r="E118" s="8"/>
      <c r="F118" s="8"/>
      <c r="G118" s="14"/>
      <c r="H118" s="5" t="s">
        <v>114</v>
      </c>
      <c r="I118" s="164">
        <f>B118*C118*D118</f>
        <v>8000</v>
      </c>
      <c r="J118" s="5"/>
      <c r="K118" s="6"/>
    </row>
    <row r="119" spans="1:11" ht="12.75">
      <c r="A119" s="320" t="s">
        <v>138</v>
      </c>
      <c r="B119" s="13"/>
      <c r="C119" s="13"/>
      <c r="D119" s="13"/>
      <c r="E119" s="8"/>
      <c r="F119" s="8"/>
      <c r="G119" s="13"/>
      <c r="H119" s="5"/>
      <c r="I119" s="213"/>
      <c r="J119" s="5"/>
      <c r="K119" s="6"/>
    </row>
    <row r="120" spans="1:11" ht="12.75">
      <c r="A120" s="325" t="s">
        <v>133</v>
      </c>
      <c r="B120" s="24">
        <v>5</v>
      </c>
      <c r="C120" s="24">
        <v>5</v>
      </c>
      <c r="D120" s="24">
        <v>5</v>
      </c>
      <c r="E120" s="201"/>
      <c r="F120" s="201"/>
      <c r="G120" s="14"/>
      <c r="H120" s="5" t="s">
        <v>114</v>
      </c>
      <c r="I120" s="24">
        <f>B120*C120*D120</f>
        <v>125</v>
      </c>
      <c r="J120" s="5" t="s">
        <v>79</v>
      </c>
      <c r="K120" s="24">
        <f>I120*I121</f>
        <v>8000</v>
      </c>
    </row>
    <row r="121" spans="1:11" ht="13.5" thickBot="1">
      <c r="A121" s="325" t="s">
        <v>134</v>
      </c>
      <c r="B121" s="217">
        <v>4</v>
      </c>
      <c r="C121" s="217">
        <v>4</v>
      </c>
      <c r="D121" s="217">
        <v>4</v>
      </c>
      <c r="E121" s="201"/>
      <c r="F121" s="201"/>
      <c r="G121" s="14"/>
      <c r="H121" s="5" t="s">
        <v>114</v>
      </c>
      <c r="I121" s="24">
        <f>B121*C121*D121</f>
        <v>64</v>
      </c>
      <c r="J121" s="5"/>
      <c r="K121" s="6"/>
    </row>
    <row r="122" spans="1:11" ht="13.5" thickTop="1">
      <c r="A122" s="326" t="s">
        <v>136</v>
      </c>
      <c r="B122" s="51"/>
      <c r="C122" s="51"/>
      <c r="D122" s="5"/>
      <c r="E122" s="5"/>
      <c r="F122" s="5"/>
      <c r="G122" s="5"/>
      <c r="H122" s="5"/>
      <c r="I122" s="5"/>
      <c r="J122" s="5"/>
      <c r="K122" s="6"/>
    </row>
    <row r="123" spans="1:11" ht="12.75">
      <c r="A123" s="325" t="s">
        <v>135</v>
      </c>
      <c r="B123" s="201"/>
      <c r="C123" s="201"/>
      <c r="D123" s="201"/>
      <c r="E123" s="201"/>
      <c r="F123" s="201"/>
      <c r="G123" s="208"/>
      <c r="H123" s="5" t="s">
        <v>114</v>
      </c>
      <c r="I123" s="218">
        <f>(B115*B116)^B117</f>
        <v>8000</v>
      </c>
      <c r="J123" s="5"/>
      <c r="K123" s="6"/>
    </row>
    <row r="124" spans="1:11" s="114" customFormat="1" ht="12.75">
      <c r="A124" s="325" t="s">
        <v>139</v>
      </c>
      <c r="B124" s="211"/>
      <c r="C124" s="212"/>
      <c r="D124" s="211"/>
      <c r="E124" s="211"/>
      <c r="F124" s="211"/>
      <c r="G124" s="215"/>
      <c r="H124" s="5" t="s">
        <v>114</v>
      </c>
      <c r="I124" s="219">
        <f>(B115*B116)^B117</f>
        <v>8000</v>
      </c>
      <c r="J124" s="53"/>
      <c r="K124" s="216"/>
    </row>
    <row r="125" spans="2:3" s="114" customFormat="1" ht="12.75">
      <c r="B125" s="51"/>
      <c r="C125" s="185"/>
    </row>
    <row r="126" spans="1:3" s="114" customFormat="1" ht="12.75">
      <c r="A126" s="51"/>
      <c r="B126" s="51"/>
      <c r="C126" s="185"/>
    </row>
    <row r="128" spans="1:2" ht="12.75">
      <c r="A128" s="1" t="s">
        <v>64</v>
      </c>
      <c r="B128" s="1" t="s">
        <v>21</v>
      </c>
    </row>
    <row r="131" ht="12.75">
      <c r="A131" s="1" t="s">
        <v>111</v>
      </c>
    </row>
    <row r="135" spans="1:3" ht="13.5" thickBot="1">
      <c r="A135" s="97" t="s">
        <v>9</v>
      </c>
      <c r="B135" s="98"/>
      <c r="C135" s="3"/>
    </row>
    <row r="136" spans="1:3" ht="12.75">
      <c r="A136" s="15" t="s">
        <v>5</v>
      </c>
      <c r="B136" s="12">
        <v>5</v>
      </c>
      <c r="C136" s="6"/>
    </row>
    <row r="137" spans="1:3" ht="12.75">
      <c r="A137" s="15" t="s">
        <v>18</v>
      </c>
      <c r="B137" s="12">
        <v>4</v>
      </c>
      <c r="C137" s="6"/>
    </row>
    <row r="138" spans="1:3" ht="13.5" thickBot="1">
      <c r="A138" s="331" t="s">
        <v>6</v>
      </c>
      <c r="B138" s="19">
        <v>3</v>
      </c>
      <c r="C138" s="20"/>
    </row>
    <row r="139" spans="1:3" ht="14.25" thickBot="1" thickTop="1">
      <c r="A139" s="332" t="s">
        <v>65</v>
      </c>
      <c r="B139" s="30">
        <f>B136/B137</f>
        <v>1.25</v>
      </c>
      <c r="C139" s="31">
        <f>B139^B138</f>
        <v>1.953125</v>
      </c>
    </row>
    <row r="140" spans="1:3" ht="12.75">
      <c r="A140" s="232" t="s">
        <v>19</v>
      </c>
      <c r="B140" s="12"/>
      <c r="C140" s="6">
        <v>5</v>
      </c>
    </row>
    <row r="141" spans="1:3" ht="12.75">
      <c r="A141" s="15"/>
      <c r="B141" s="12">
        <v>5</v>
      </c>
      <c r="C141" s="6">
        <f>C140*B141</f>
        <v>25</v>
      </c>
    </row>
    <row r="142" spans="1:3" ht="12.75">
      <c r="A142" s="104"/>
      <c r="B142" s="13">
        <v>5</v>
      </c>
      <c r="C142" s="22">
        <f>C141*B142</f>
        <v>125</v>
      </c>
    </row>
    <row r="143" spans="1:3" ht="12.75">
      <c r="A143" s="15" t="s">
        <v>20</v>
      </c>
      <c r="B143" s="12"/>
      <c r="C143" s="6">
        <v>4</v>
      </c>
    </row>
    <row r="144" spans="1:3" ht="12.75">
      <c r="A144" s="15"/>
      <c r="B144" s="12">
        <v>4</v>
      </c>
      <c r="C144" s="6">
        <f>C143*B144</f>
        <v>16</v>
      </c>
    </row>
    <row r="145" spans="1:3" ht="12.75">
      <c r="A145" s="104"/>
      <c r="B145" s="13">
        <v>4</v>
      </c>
      <c r="C145" s="22">
        <f>C144*B145</f>
        <v>64</v>
      </c>
    </row>
    <row r="146" spans="1:3" ht="13.5" thickBot="1">
      <c r="A146" s="333" t="s">
        <v>22</v>
      </c>
      <c r="B146" s="25"/>
      <c r="C146" s="32">
        <f>C142/C145</f>
        <v>1.953125</v>
      </c>
    </row>
    <row r="147" spans="1:3" ht="12.75">
      <c r="A147" s="104" t="s">
        <v>23</v>
      </c>
      <c r="B147" s="13"/>
      <c r="C147" s="33">
        <f>(B136/B137)^B138</f>
        <v>1.953125</v>
      </c>
    </row>
    <row r="150" spans="1:2" ht="12.75">
      <c r="A150" s="1" t="s">
        <v>66</v>
      </c>
      <c r="B150" s="1" t="s">
        <v>24</v>
      </c>
    </row>
    <row r="152" ht="12.75">
      <c r="A152" s="127" t="s">
        <v>111</v>
      </c>
    </row>
    <row r="158" spans="1:3" ht="13.5" thickBot="1">
      <c r="A158" s="97" t="s">
        <v>9</v>
      </c>
      <c r="B158" s="98"/>
      <c r="C158" s="34"/>
    </row>
    <row r="159" spans="1:3" ht="12.75">
      <c r="A159" s="15" t="s">
        <v>5</v>
      </c>
      <c r="B159" s="12">
        <v>5</v>
      </c>
      <c r="C159" s="12"/>
    </row>
    <row r="160" spans="1:3" ht="12.75">
      <c r="A160" s="15" t="s">
        <v>6</v>
      </c>
      <c r="B160" s="12">
        <v>4</v>
      </c>
      <c r="C160" s="12"/>
    </row>
    <row r="161" spans="1:3" ht="13.5" thickBot="1">
      <c r="A161" s="331" t="s">
        <v>7</v>
      </c>
      <c r="B161" s="19">
        <v>3</v>
      </c>
      <c r="C161" s="35"/>
    </row>
    <row r="162" spans="1:3" ht="14.25" thickBot="1" thickTop="1">
      <c r="A162" s="332" t="s">
        <v>25</v>
      </c>
      <c r="B162" s="30"/>
      <c r="C162" s="36">
        <f>(B159^B160)^B161</f>
        <v>244140625</v>
      </c>
    </row>
    <row r="163" spans="1:3" ht="12.75">
      <c r="A163" s="232" t="s">
        <v>3</v>
      </c>
      <c r="B163" s="12"/>
      <c r="C163" s="37">
        <v>5</v>
      </c>
    </row>
    <row r="164" spans="1:3" ht="12.75">
      <c r="A164" s="15"/>
      <c r="B164" s="12">
        <v>5</v>
      </c>
      <c r="C164" s="37">
        <f>C163*B164</f>
        <v>25</v>
      </c>
    </row>
    <row r="165" spans="1:3" ht="12.75">
      <c r="A165" s="15"/>
      <c r="B165" s="12">
        <v>5</v>
      </c>
      <c r="C165" s="37">
        <f>C164*B165</f>
        <v>125</v>
      </c>
    </row>
    <row r="166" spans="1:3" ht="12.75">
      <c r="A166" s="104"/>
      <c r="B166" s="13">
        <v>5</v>
      </c>
      <c r="C166" s="38">
        <f>C165*B166</f>
        <v>625</v>
      </c>
    </row>
    <row r="167" spans="1:3" ht="12.75">
      <c r="A167" s="15" t="s">
        <v>26</v>
      </c>
      <c r="B167" s="12"/>
      <c r="C167" s="37">
        <f>C166</f>
        <v>625</v>
      </c>
    </row>
    <row r="168" spans="1:3" ht="12.75">
      <c r="A168" s="15"/>
      <c r="B168" s="12">
        <f>C167</f>
        <v>625</v>
      </c>
      <c r="C168" s="37">
        <f>C167*B168</f>
        <v>390625</v>
      </c>
    </row>
    <row r="169" spans="1:3" ht="12.75">
      <c r="A169" s="104"/>
      <c r="B169" s="13">
        <f>B168</f>
        <v>625</v>
      </c>
      <c r="C169" s="39">
        <f>C168*B169</f>
        <v>244140625</v>
      </c>
    </row>
    <row r="170" spans="1:3" ht="12.75">
      <c r="A170" s="104" t="s">
        <v>27</v>
      </c>
      <c r="B170" s="8"/>
      <c r="C170" s="39">
        <f>B159^(B160*B161)</f>
        <v>244140625</v>
      </c>
    </row>
    <row r="173" spans="1:2" ht="12.75">
      <c r="A173" s="1" t="s">
        <v>67</v>
      </c>
      <c r="B173" s="1" t="s">
        <v>28</v>
      </c>
    </row>
    <row r="176" ht="12.75">
      <c r="A176" s="127" t="s">
        <v>141</v>
      </c>
    </row>
    <row r="180" spans="1:3" ht="13.5" thickBot="1">
      <c r="A180" s="97" t="s">
        <v>140</v>
      </c>
      <c r="B180" s="98"/>
      <c r="C180" s="34"/>
    </row>
    <row r="181" spans="1:3" ht="12.75">
      <c r="A181" s="15" t="s">
        <v>5</v>
      </c>
      <c r="B181" s="12">
        <v>5</v>
      </c>
      <c r="C181" s="12"/>
    </row>
    <row r="182" spans="1:3" ht="13.5" thickBot="1">
      <c r="A182" s="331" t="s">
        <v>6</v>
      </c>
      <c r="B182" s="19">
        <v>4</v>
      </c>
      <c r="C182" s="19"/>
    </row>
    <row r="183" spans="1:3" ht="14.25" thickBot="1" thickTop="1">
      <c r="A183" s="332" t="s">
        <v>70</v>
      </c>
      <c r="B183" s="30"/>
      <c r="C183" s="41">
        <f>5^(-4)</f>
        <v>0.0016</v>
      </c>
    </row>
    <row r="184" spans="1:3" ht="12.75">
      <c r="A184" s="232" t="s">
        <v>71</v>
      </c>
      <c r="B184" s="12"/>
      <c r="C184" s="12">
        <v>5</v>
      </c>
    </row>
    <row r="185" spans="1:3" ht="12.75">
      <c r="A185" s="15"/>
      <c r="B185" s="12">
        <v>5</v>
      </c>
      <c r="C185" s="12">
        <f>C184*B185</f>
        <v>25</v>
      </c>
    </row>
    <row r="186" spans="1:3" ht="12.75">
      <c r="A186" s="15"/>
      <c r="B186" s="12">
        <v>5</v>
      </c>
      <c r="C186" s="12">
        <f>C185*B186</f>
        <v>125</v>
      </c>
    </row>
    <row r="187" spans="1:3" ht="13.5" thickBot="1">
      <c r="A187" s="107" t="s">
        <v>69</v>
      </c>
      <c r="B187" s="11">
        <v>5</v>
      </c>
      <c r="C187" s="11">
        <f>C186*B187</f>
        <v>625</v>
      </c>
    </row>
    <row r="188" spans="1:3" ht="12.75">
      <c r="A188" s="104" t="s">
        <v>68</v>
      </c>
      <c r="B188" s="13"/>
      <c r="C188" s="40">
        <f>1/C187</f>
        <v>0.0016</v>
      </c>
    </row>
    <row r="189" spans="1:3" s="114" customFormat="1" ht="12.75">
      <c r="A189" s="51"/>
      <c r="B189" s="51"/>
      <c r="C189" s="220"/>
    </row>
    <row r="190" spans="1:3" s="114" customFormat="1" ht="12.75">
      <c r="A190" s="51"/>
      <c r="B190" s="51"/>
      <c r="C190" s="220"/>
    </row>
    <row r="191" spans="1:3" s="114" customFormat="1" ht="12.75">
      <c r="A191" s="277" t="s">
        <v>166</v>
      </c>
      <c r="B191" s="51"/>
      <c r="C191" s="220"/>
    </row>
    <row r="192" spans="1:3" s="114" customFormat="1" ht="12.75">
      <c r="A192" s="51"/>
      <c r="B192" s="51"/>
      <c r="C192" s="220"/>
    </row>
    <row r="193" spans="1:3" s="114" customFormat="1" ht="12.75">
      <c r="A193" s="51"/>
      <c r="B193" s="51"/>
      <c r="C193" s="220"/>
    </row>
    <row r="196" spans="1:5" ht="12.75">
      <c r="A196" s="43"/>
      <c r="B196" s="2"/>
      <c r="C196" s="361" t="s">
        <v>146</v>
      </c>
      <c r="D196" s="362"/>
      <c r="E196" s="363"/>
    </row>
    <row r="197" spans="1:5" ht="12.75">
      <c r="A197" s="229" t="s">
        <v>142</v>
      </c>
      <c r="B197" s="230">
        <v>0.5</v>
      </c>
      <c r="C197" s="239">
        <v>2</v>
      </c>
      <c r="D197" s="241">
        <v>3</v>
      </c>
      <c r="E197" s="240">
        <v>4</v>
      </c>
    </row>
    <row r="198" spans="1:5" ht="13.5" thickBot="1">
      <c r="A198" s="223" t="s">
        <v>143</v>
      </c>
      <c r="B198" s="225" t="s">
        <v>52</v>
      </c>
      <c r="C198" s="224" t="s">
        <v>150</v>
      </c>
      <c r="D198" s="242" t="s">
        <v>151</v>
      </c>
      <c r="E198" s="224" t="s">
        <v>152</v>
      </c>
    </row>
    <row r="199" spans="1:5" ht="13.5" thickTop="1">
      <c r="A199" s="232">
        <v>1</v>
      </c>
      <c r="B199" s="245">
        <v>1</v>
      </c>
      <c r="C199" s="247">
        <f>1/($B199^C$197)</f>
        <v>1</v>
      </c>
      <c r="D199" s="247">
        <f>1/($B199^D$197)</f>
        <v>1</v>
      </c>
      <c r="E199" s="247">
        <f>1/($B199^E$197)</f>
        <v>1</v>
      </c>
    </row>
    <row r="200" spans="1:5" ht="12.75">
      <c r="A200" s="232">
        <v>2</v>
      </c>
      <c r="B200" s="245">
        <f>B199+$B$197</f>
        <v>1.5</v>
      </c>
      <c r="C200" s="247">
        <f aca="true" t="shared" si="1" ref="C200:E209">1/($B200^C$197)</f>
        <v>0.4444444444444444</v>
      </c>
      <c r="D200" s="247">
        <f t="shared" si="1"/>
        <v>0.2962962962962963</v>
      </c>
      <c r="E200" s="247">
        <f t="shared" si="1"/>
        <v>0.19753086419753085</v>
      </c>
    </row>
    <row r="201" spans="1:5" ht="12.75">
      <c r="A201" s="232">
        <v>3</v>
      </c>
      <c r="B201" s="245">
        <f aca="true" t="shared" si="2" ref="B201:B209">B200+$B$197</f>
        <v>2</v>
      </c>
      <c r="C201" s="247">
        <f t="shared" si="1"/>
        <v>0.25</v>
      </c>
      <c r="D201" s="247">
        <f t="shared" si="1"/>
        <v>0.125</v>
      </c>
      <c r="E201" s="247">
        <f t="shared" si="1"/>
        <v>0.0625</v>
      </c>
    </row>
    <row r="202" spans="1:5" ht="12.75">
      <c r="A202" s="232">
        <v>4</v>
      </c>
      <c r="B202" s="245">
        <f t="shared" si="2"/>
        <v>2.5</v>
      </c>
      <c r="C202" s="247">
        <f t="shared" si="1"/>
        <v>0.16</v>
      </c>
      <c r="D202" s="247">
        <f t="shared" si="1"/>
        <v>0.064</v>
      </c>
      <c r="E202" s="247">
        <f t="shared" si="1"/>
        <v>0.0256</v>
      </c>
    </row>
    <row r="203" spans="1:5" ht="12.75">
      <c r="A203" s="232">
        <v>5</v>
      </c>
      <c r="B203" s="245">
        <f t="shared" si="2"/>
        <v>3</v>
      </c>
      <c r="C203" s="247">
        <f t="shared" si="1"/>
        <v>0.1111111111111111</v>
      </c>
      <c r="D203" s="247">
        <f t="shared" si="1"/>
        <v>0.037037037037037035</v>
      </c>
      <c r="E203" s="247">
        <f t="shared" si="1"/>
        <v>0.012345679012345678</v>
      </c>
    </row>
    <row r="204" spans="1:5" ht="12.75">
      <c r="A204" s="232">
        <v>6</v>
      </c>
      <c r="B204" s="245">
        <f t="shared" si="2"/>
        <v>3.5</v>
      </c>
      <c r="C204" s="247">
        <f t="shared" si="1"/>
        <v>0.08163265306122448</v>
      </c>
      <c r="D204" s="247">
        <f t="shared" si="1"/>
        <v>0.023323615160349854</v>
      </c>
      <c r="E204" s="247">
        <f t="shared" si="1"/>
        <v>0.006663890045814244</v>
      </c>
    </row>
    <row r="205" spans="1:5" ht="12.75">
      <c r="A205" s="232">
        <v>7</v>
      </c>
      <c r="B205" s="245">
        <f t="shared" si="2"/>
        <v>4</v>
      </c>
      <c r="C205" s="247">
        <f t="shared" si="1"/>
        <v>0.0625</v>
      </c>
      <c r="D205" s="247">
        <f t="shared" si="1"/>
        <v>0.015625</v>
      </c>
      <c r="E205" s="247">
        <f t="shared" si="1"/>
        <v>0.00390625</v>
      </c>
    </row>
    <row r="206" spans="1:5" ht="12.75">
      <c r="A206" s="232">
        <v>8</v>
      </c>
      <c r="B206" s="245">
        <f t="shared" si="2"/>
        <v>4.5</v>
      </c>
      <c r="C206" s="247">
        <f t="shared" si="1"/>
        <v>0.04938271604938271</v>
      </c>
      <c r="D206" s="247">
        <f t="shared" si="1"/>
        <v>0.010973936899862825</v>
      </c>
      <c r="E206" s="247">
        <f t="shared" si="1"/>
        <v>0.0024386526444139613</v>
      </c>
    </row>
    <row r="207" spans="1:5" ht="12.75">
      <c r="A207" s="232">
        <v>9</v>
      </c>
      <c r="B207" s="249">
        <f t="shared" si="2"/>
        <v>5</v>
      </c>
      <c r="C207" s="250">
        <f t="shared" si="1"/>
        <v>0.04</v>
      </c>
      <c r="D207" s="250">
        <f t="shared" si="1"/>
        <v>0.008</v>
      </c>
      <c r="E207" s="250">
        <f t="shared" si="1"/>
        <v>0.0016</v>
      </c>
    </row>
    <row r="208" spans="1:5" ht="12.75">
      <c r="A208" s="232">
        <v>10</v>
      </c>
      <c r="B208" s="251">
        <f t="shared" si="2"/>
        <v>5.5</v>
      </c>
      <c r="C208" s="209">
        <f t="shared" si="1"/>
        <v>0.03305785123966942</v>
      </c>
      <c r="D208" s="209">
        <f t="shared" si="1"/>
        <v>0.006010518407212622</v>
      </c>
      <c r="E208" s="209">
        <f t="shared" si="1"/>
        <v>0.001092821528584113</v>
      </c>
    </row>
    <row r="209" spans="1:5" ht="12.75">
      <c r="A209" s="233">
        <v>11</v>
      </c>
      <c r="B209" s="246">
        <f t="shared" si="2"/>
        <v>6</v>
      </c>
      <c r="C209" s="248">
        <f t="shared" si="1"/>
        <v>0.027777777777777776</v>
      </c>
      <c r="D209" s="248">
        <f t="shared" si="1"/>
        <v>0.004629629629629629</v>
      </c>
      <c r="E209" s="248">
        <f t="shared" si="1"/>
        <v>0.0007716049382716049</v>
      </c>
    </row>
    <row r="213" spans="1:2" ht="12.75">
      <c r="A213" s="1" t="s">
        <v>72</v>
      </c>
      <c r="B213" s="1" t="s">
        <v>29</v>
      </c>
    </row>
    <row r="216" ht="12.75">
      <c r="A216" s="127" t="s">
        <v>111</v>
      </c>
    </row>
    <row r="220" spans="1:3" ht="13.5" thickBot="1">
      <c r="A220" s="97" t="s">
        <v>53</v>
      </c>
      <c r="B220" s="99"/>
      <c r="C220" s="18"/>
    </row>
    <row r="221" spans="1:3" ht="13.5" thickTop="1">
      <c r="A221" s="334" t="s">
        <v>5</v>
      </c>
      <c r="B221" s="45">
        <v>5</v>
      </c>
      <c r="C221" s="46"/>
    </row>
    <row r="222" spans="1:3" ht="13.5" thickBot="1">
      <c r="A222" s="331" t="s">
        <v>6</v>
      </c>
      <c r="B222" s="47">
        <v>2</v>
      </c>
      <c r="C222" s="19"/>
    </row>
    <row r="223" spans="1:3" ht="14.25" thickBot="1" thickTop="1">
      <c r="A223" s="106" t="s">
        <v>73</v>
      </c>
      <c r="B223" s="48"/>
      <c r="C223" s="49">
        <f>B221^(1/B222)</f>
        <v>2.23606797749979</v>
      </c>
    </row>
    <row r="224" spans="1:3" ht="12.75">
      <c r="A224" s="104" t="s">
        <v>74</v>
      </c>
      <c r="B224" s="8"/>
      <c r="C224" s="50">
        <f>SQRT(B221)</f>
        <v>2.23606797749979</v>
      </c>
    </row>
    <row r="227" spans="1:3" ht="12.75">
      <c r="A227" s="226" t="s">
        <v>145</v>
      </c>
      <c r="B227" s="51"/>
      <c r="C227" s="220"/>
    </row>
    <row r="228" spans="1:3" ht="12.75">
      <c r="A228" s="114"/>
      <c r="B228" s="51"/>
      <c r="C228" s="220"/>
    </row>
    <row r="229" spans="1:5" ht="12.75">
      <c r="A229" s="43"/>
      <c r="B229" s="2"/>
      <c r="C229" s="361" t="s">
        <v>146</v>
      </c>
      <c r="D229" s="362"/>
      <c r="E229" s="363"/>
    </row>
    <row r="230" spans="1:5" ht="12.75">
      <c r="A230" s="229" t="s">
        <v>142</v>
      </c>
      <c r="B230" s="230">
        <v>1</v>
      </c>
      <c r="C230" s="239">
        <v>2</v>
      </c>
      <c r="D230" s="241">
        <v>3</v>
      </c>
      <c r="E230" s="240">
        <v>4</v>
      </c>
    </row>
    <row r="231" spans="1:5" ht="13.5" thickBot="1">
      <c r="A231" s="223" t="s">
        <v>143</v>
      </c>
      <c r="B231" s="225" t="s">
        <v>52</v>
      </c>
      <c r="C231" s="224" t="s">
        <v>147</v>
      </c>
      <c r="D231" s="242" t="s">
        <v>148</v>
      </c>
      <c r="E231" s="224" t="s">
        <v>149</v>
      </c>
    </row>
    <row r="232" spans="1:5" ht="13.5" thickTop="1">
      <c r="A232" s="232">
        <v>1</v>
      </c>
      <c r="B232" s="237">
        <v>0</v>
      </c>
      <c r="C232" s="221">
        <f aca="true" t="shared" si="3" ref="C232:E240">B232^(1/C$230)</f>
        <v>0</v>
      </c>
      <c r="D232" s="243">
        <f t="shared" si="3"/>
        <v>0</v>
      </c>
      <c r="E232" s="221">
        <f t="shared" si="3"/>
        <v>0</v>
      </c>
    </row>
    <row r="233" spans="1:5" ht="12.75">
      <c r="A233" s="232">
        <v>2</v>
      </c>
      <c r="B233" s="237">
        <f>B232+B$230</f>
        <v>1</v>
      </c>
      <c r="C233" s="221">
        <f t="shared" si="3"/>
        <v>1</v>
      </c>
      <c r="D233" s="243">
        <f t="shared" si="3"/>
        <v>1</v>
      </c>
      <c r="E233" s="221">
        <f t="shared" si="3"/>
        <v>1</v>
      </c>
    </row>
    <row r="234" spans="1:5" ht="12.75">
      <c r="A234" s="232">
        <v>3</v>
      </c>
      <c r="B234" s="237">
        <f aca="true" t="shared" si="4" ref="B234:B242">B233+B$230</f>
        <v>2</v>
      </c>
      <c r="C234" s="221">
        <f t="shared" si="3"/>
        <v>1.4142135623730951</v>
      </c>
      <c r="D234" s="243">
        <f t="shared" si="3"/>
        <v>1.122462048309373</v>
      </c>
      <c r="E234" s="221">
        <f t="shared" si="3"/>
        <v>1.029302236643492</v>
      </c>
    </row>
    <row r="235" spans="1:5" ht="12.75">
      <c r="A235" s="232">
        <v>4</v>
      </c>
      <c r="B235" s="237">
        <f t="shared" si="4"/>
        <v>3</v>
      </c>
      <c r="C235" s="221">
        <f t="shared" si="3"/>
        <v>1.7320508075688772</v>
      </c>
      <c r="D235" s="243">
        <f t="shared" si="3"/>
        <v>1.2009369551760027</v>
      </c>
      <c r="E235" s="221">
        <f t="shared" si="3"/>
        <v>1.0468393817273232</v>
      </c>
    </row>
    <row r="236" spans="1:5" ht="12.75">
      <c r="A236" s="232">
        <v>5</v>
      </c>
      <c r="B236" s="237">
        <f t="shared" si="4"/>
        <v>4</v>
      </c>
      <c r="C236" s="221">
        <f t="shared" si="3"/>
        <v>2</v>
      </c>
      <c r="D236" s="243">
        <f t="shared" si="3"/>
        <v>1.2599210498948732</v>
      </c>
      <c r="E236" s="221">
        <f t="shared" si="3"/>
        <v>1.0594630943592953</v>
      </c>
    </row>
    <row r="237" spans="1:5" ht="12.75">
      <c r="A237" s="232">
        <v>6</v>
      </c>
      <c r="B237" s="237">
        <f t="shared" si="4"/>
        <v>5</v>
      </c>
      <c r="C237" s="234">
        <f t="shared" si="3"/>
        <v>2.23606797749979</v>
      </c>
      <c r="D237" s="243">
        <f t="shared" si="3"/>
        <v>1.3076604860118306</v>
      </c>
      <c r="E237" s="221">
        <f t="shared" si="3"/>
        <v>1.0693595448131186</v>
      </c>
    </row>
    <row r="238" spans="1:5" ht="12.75">
      <c r="A238" s="232">
        <v>7</v>
      </c>
      <c r="B238" s="237">
        <f t="shared" si="4"/>
        <v>6</v>
      </c>
      <c r="C238" s="221">
        <f t="shared" si="3"/>
        <v>2.449489742783178</v>
      </c>
      <c r="D238" s="243">
        <f t="shared" si="3"/>
        <v>1.3480061545972775</v>
      </c>
      <c r="E238" s="221">
        <f t="shared" si="3"/>
        <v>1.0775141170184241</v>
      </c>
    </row>
    <row r="239" spans="1:5" ht="12.75">
      <c r="A239" s="232">
        <v>8</v>
      </c>
      <c r="B239" s="237">
        <f t="shared" si="4"/>
        <v>7</v>
      </c>
      <c r="C239" s="221">
        <f t="shared" si="3"/>
        <v>2.6457513110645907</v>
      </c>
      <c r="D239" s="243">
        <f t="shared" si="3"/>
        <v>1.3830875542684884</v>
      </c>
      <c r="E239" s="221">
        <f t="shared" si="3"/>
        <v>1.0844572045864764</v>
      </c>
    </row>
    <row r="240" spans="1:5" ht="12.75">
      <c r="A240" s="232">
        <v>9</v>
      </c>
      <c r="B240" s="237">
        <f t="shared" si="4"/>
        <v>8</v>
      </c>
      <c r="C240" s="221">
        <f t="shared" si="3"/>
        <v>2.8284271247461903</v>
      </c>
      <c r="D240" s="243">
        <f t="shared" si="3"/>
        <v>1.4142135623730951</v>
      </c>
      <c r="E240" s="221">
        <f t="shared" si="3"/>
        <v>1.0905077326652577</v>
      </c>
    </row>
    <row r="241" spans="1:5" ht="12.75">
      <c r="A241" s="232">
        <v>10</v>
      </c>
      <c r="B241" s="237">
        <f t="shared" si="4"/>
        <v>9</v>
      </c>
      <c r="C241" s="221">
        <f aca="true" t="shared" si="5" ref="C241:E242">B241^(1/C$230)</f>
        <v>3</v>
      </c>
      <c r="D241" s="243">
        <f t="shared" si="5"/>
        <v>1.4422495703074083</v>
      </c>
      <c r="E241" s="221">
        <f t="shared" si="5"/>
        <v>1.0958726911352443</v>
      </c>
    </row>
    <row r="242" spans="1:5" ht="12.75">
      <c r="A242" s="233">
        <v>11</v>
      </c>
      <c r="B242" s="238">
        <f t="shared" si="4"/>
        <v>10</v>
      </c>
      <c r="C242" s="222">
        <f t="shared" si="5"/>
        <v>3.1622776601683795</v>
      </c>
      <c r="D242" s="244">
        <f t="shared" si="5"/>
        <v>1.4677992676220697</v>
      </c>
      <c r="E242" s="222">
        <f t="shared" si="5"/>
        <v>1.1006941712522096</v>
      </c>
    </row>
    <row r="243" spans="1:5" ht="12.75">
      <c r="A243" s="235"/>
      <c r="B243" s="51"/>
      <c r="C243" s="236"/>
      <c r="D243" s="236"/>
      <c r="E243" s="236"/>
    </row>
    <row r="244" spans="1:5" ht="12.75">
      <c r="A244" s="235"/>
      <c r="B244" s="51"/>
      <c r="C244" s="236"/>
      <c r="D244" s="236"/>
      <c r="E244" s="236"/>
    </row>
    <row r="245" spans="1:5" ht="12.75">
      <c r="A245" s="235"/>
      <c r="B245" s="51"/>
      <c r="C245" s="236"/>
      <c r="D245" s="236"/>
      <c r="E245" s="236"/>
    </row>
    <row r="246" spans="1:2" ht="12.75">
      <c r="A246" s="1" t="s">
        <v>75</v>
      </c>
      <c r="B246" s="1" t="s">
        <v>30</v>
      </c>
    </row>
    <row r="247" spans="1:2" ht="12.75">
      <c r="A247" s="1"/>
      <c r="B247" s="1"/>
    </row>
    <row r="248" spans="1:2" ht="12.75">
      <c r="A248" s="1" t="s">
        <v>141</v>
      </c>
      <c r="B248" s="1"/>
    </row>
    <row r="249" spans="1:2" ht="12.75">
      <c r="A249" s="1"/>
      <c r="B249" s="1"/>
    </row>
    <row r="250" spans="1:3" ht="13.5" thickBot="1">
      <c r="A250" s="78" t="s">
        <v>140</v>
      </c>
      <c r="B250" s="99"/>
      <c r="C250" s="44"/>
    </row>
    <row r="251" spans="1:3" ht="13.5" thickTop="1">
      <c r="A251" s="15" t="s">
        <v>5</v>
      </c>
      <c r="B251" s="5">
        <v>5</v>
      </c>
      <c r="C251" s="12"/>
    </row>
    <row r="252" spans="1:3" ht="12.75">
      <c r="A252" s="15" t="s">
        <v>6</v>
      </c>
      <c r="B252" s="5">
        <v>3</v>
      </c>
      <c r="C252" s="12"/>
    </row>
    <row r="253" spans="1:3" ht="13.5" thickBot="1">
      <c r="A253" s="105" t="s">
        <v>16</v>
      </c>
      <c r="B253" s="47">
        <v>2</v>
      </c>
      <c r="C253" s="19"/>
    </row>
    <row r="254" spans="1:3" ht="14.25" thickBot="1" thickTop="1">
      <c r="A254" s="332" t="s">
        <v>76</v>
      </c>
      <c r="B254" s="28"/>
      <c r="C254" s="54">
        <f>B251^(B252/B253)</f>
        <v>11.180339887498945</v>
      </c>
    </row>
    <row r="255" spans="1:3" ht="12.75">
      <c r="A255" s="232" t="s">
        <v>78</v>
      </c>
      <c r="B255" s="51"/>
      <c r="C255" s="12">
        <v>5</v>
      </c>
    </row>
    <row r="256" spans="1:3" ht="12.75">
      <c r="A256" s="15"/>
      <c r="B256" s="51">
        <v>5</v>
      </c>
      <c r="C256" s="12">
        <f>C255*B256</f>
        <v>25</v>
      </c>
    </row>
    <row r="257" spans="1:3" ht="12.75">
      <c r="A257" s="104" t="s">
        <v>79</v>
      </c>
      <c r="B257" s="53">
        <v>5</v>
      </c>
      <c r="C257" s="13">
        <f>C256*B257</f>
        <v>125</v>
      </c>
    </row>
    <row r="258" spans="1:3" ht="13.5" thickBot="1">
      <c r="A258" s="107" t="s">
        <v>80</v>
      </c>
      <c r="B258" s="52"/>
      <c r="C258" s="100">
        <f>SQRT(C257)</f>
        <v>11.180339887498949</v>
      </c>
    </row>
    <row r="259" spans="1:3" ht="12.75">
      <c r="A259" s="104" t="s">
        <v>77</v>
      </c>
      <c r="B259" s="8"/>
      <c r="C259" s="101">
        <f>(B251^B252)^(1/B253)</f>
        <v>11.180339887498949</v>
      </c>
    </row>
    <row r="262" spans="1:3" s="114" customFormat="1" ht="12.75">
      <c r="A262" s="226" t="s">
        <v>145</v>
      </c>
      <c r="B262" s="51"/>
      <c r="C262" s="220"/>
    </row>
    <row r="263" spans="2:3" s="114" customFormat="1" ht="12.75">
      <c r="B263" s="51"/>
      <c r="C263" s="220"/>
    </row>
    <row r="264" spans="1:3" s="114" customFormat="1" ht="12.75">
      <c r="A264" s="51"/>
      <c r="B264" s="51"/>
      <c r="C264" s="220"/>
    </row>
    <row r="265" spans="1:3" s="114" customFormat="1" ht="12.75">
      <c r="A265" s="229" t="s">
        <v>142</v>
      </c>
      <c r="B265" s="230">
        <v>1</v>
      </c>
      <c r="C265" s="231"/>
    </row>
    <row r="266" spans="1:3" s="114" customFormat="1" ht="13.5" thickBot="1">
      <c r="A266" s="223" t="s">
        <v>143</v>
      </c>
      <c r="B266" s="225" t="s">
        <v>52</v>
      </c>
      <c r="C266" s="224" t="s">
        <v>144</v>
      </c>
    </row>
    <row r="267" spans="1:4" s="114" customFormat="1" ht="13.5" thickTop="1">
      <c r="A267" s="232">
        <v>1</v>
      </c>
      <c r="B267" s="27">
        <v>0</v>
      </c>
      <c r="C267" s="221">
        <f aca="true" t="shared" si="6" ref="C267:C277">B267^($B$252/$B$253)</f>
        <v>0</v>
      </c>
      <c r="D267" s="220"/>
    </row>
    <row r="268" spans="1:4" s="114" customFormat="1" ht="12.75">
      <c r="A268" s="232">
        <v>2</v>
      </c>
      <c r="B268" s="27">
        <f>B267+$B$265</f>
        <v>1</v>
      </c>
      <c r="C268" s="221">
        <f t="shared" si="6"/>
        <v>1</v>
      </c>
      <c r="D268" s="220"/>
    </row>
    <row r="269" spans="1:4" s="114" customFormat="1" ht="12.75">
      <c r="A269" s="232">
        <v>3</v>
      </c>
      <c r="B269" s="27">
        <f aca="true" t="shared" si="7" ref="B269:B277">B268+$B$265</f>
        <v>2</v>
      </c>
      <c r="C269" s="221">
        <f t="shared" si="6"/>
        <v>2.82842712474619</v>
      </c>
      <c r="D269" s="220"/>
    </row>
    <row r="270" spans="1:4" s="114" customFormat="1" ht="12.75">
      <c r="A270" s="232">
        <v>4</v>
      </c>
      <c r="B270" s="27">
        <f t="shared" si="7"/>
        <v>3</v>
      </c>
      <c r="C270" s="221">
        <f t="shared" si="6"/>
        <v>5.196152422706632</v>
      </c>
      <c r="D270" s="220"/>
    </row>
    <row r="271" spans="1:4" s="114" customFormat="1" ht="12.75">
      <c r="A271" s="232">
        <v>5</v>
      </c>
      <c r="B271" s="27">
        <f t="shared" si="7"/>
        <v>4</v>
      </c>
      <c r="C271" s="221">
        <f t="shared" si="6"/>
        <v>7.999999999999998</v>
      </c>
      <c r="D271" s="220"/>
    </row>
    <row r="272" spans="1:4" s="114" customFormat="1" ht="12.75">
      <c r="A272" s="232">
        <v>6</v>
      </c>
      <c r="B272" s="227">
        <f t="shared" si="7"/>
        <v>5</v>
      </c>
      <c r="C272" s="228">
        <f t="shared" si="6"/>
        <v>11.180339887498945</v>
      </c>
      <c r="D272" s="220"/>
    </row>
    <row r="273" spans="1:4" s="114" customFormat="1" ht="12.75">
      <c r="A273" s="232">
        <v>7</v>
      </c>
      <c r="B273" s="27">
        <f t="shared" si="7"/>
        <v>6</v>
      </c>
      <c r="C273" s="221">
        <f t="shared" si="6"/>
        <v>14.69693845669907</v>
      </c>
      <c r="D273" s="220"/>
    </row>
    <row r="274" spans="1:4" s="114" customFormat="1" ht="12.75">
      <c r="A274" s="232">
        <v>8</v>
      </c>
      <c r="B274" s="27">
        <f t="shared" si="7"/>
        <v>7</v>
      </c>
      <c r="C274" s="221">
        <f t="shared" si="6"/>
        <v>18.52025917745213</v>
      </c>
      <c r="D274" s="220"/>
    </row>
    <row r="275" spans="1:4" s="114" customFormat="1" ht="12.75">
      <c r="A275" s="232">
        <v>9</v>
      </c>
      <c r="B275" s="27">
        <f t="shared" si="7"/>
        <v>8</v>
      </c>
      <c r="C275" s="221">
        <f t="shared" si="6"/>
        <v>22.627416997969508</v>
      </c>
      <c r="D275" s="220"/>
    </row>
    <row r="276" spans="1:4" s="114" customFormat="1" ht="12.75">
      <c r="A276" s="232">
        <v>10</v>
      </c>
      <c r="B276" s="27">
        <f t="shared" si="7"/>
        <v>9</v>
      </c>
      <c r="C276" s="221">
        <f t="shared" si="6"/>
        <v>27</v>
      </c>
      <c r="D276" s="220"/>
    </row>
    <row r="277" spans="1:4" s="114" customFormat="1" ht="12.75">
      <c r="A277" s="233">
        <v>11</v>
      </c>
      <c r="B277" s="29">
        <f t="shared" si="7"/>
        <v>10</v>
      </c>
      <c r="C277" s="222">
        <f t="shared" si="6"/>
        <v>31.622776601683803</v>
      </c>
      <c r="D277" s="220"/>
    </row>
    <row r="278" spans="1:3" s="114" customFormat="1" ht="12.75">
      <c r="A278" s="51"/>
      <c r="B278" s="51"/>
      <c r="C278" s="220"/>
    </row>
    <row r="281" spans="1:2" ht="12.75">
      <c r="A281" s="1" t="s">
        <v>81</v>
      </c>
      <c r="B281" s="1" t="s">
        <v>31</v>
      </c>
    </row>
    <row r="285" ht="12.75">
      <c r="A285" s="1" t="s">
        <v>196</v>
      </c>
    </row>
    <row r="287" spans="1:2" ht="12.75">
      <c r="A287" s="102" t="s">
        <v>53</v>
      </c>
      <c r="B287" s="103"/>
    </row>
    <row r="288" spans="1:9" ht="12.75">
      <c r="A288" s="315" t="s">
        <v>32</v>
      </c>
      <c r="B288" s="34">
        <v>100</v>
      </c>
      <c r="I288" s="55"/>
    </row>
    <row r="289" spans="1:2" ht="12.75">
      <c r="A289" s="15" t="s">
        <v>82</v>
      </c>
      <c r="B289" s="12">
        <v>10</v>
      </c>
    </row>
    <row r="290" spans="1:2" ht="13.5" thickBot="1">
      <c r="A290" s="331" t="s">
        <v>83</v>
      </c>
      <c r="B290" s="19">
        <v>2</v>
      </c>
    </row>
    <row r="291" spans="1:2" ht="13.5" thickTop="1">
      <c r="A291" s="15" t="s">
        <v>33</v>
      </c>
      <c r="B291" s="26">
        <f>B289^2</f>
        <v>100</v>
      </c>
    </row>
    <row r="292" spans="1:2" ht="12.75">
      <c r="A292" s="15" t="s">
        <v>34</v>
      </c>
      <c r="B292" s="12">
        <f>B288^(1/B290)</f>
        <v>10</v>
      </c>
    </row>
    <row r="293" spans="1:2" ht="12.75">
      <c r="A293" s="335" t="s">
        <v>209</v>
      </c>
      <c r="B293" s="56">
        <f>LOG(100,10)</f>
        <v>2</v>
      </c>
    </row>
    <row r="294" spans="1:2" ht="12.75">
      <c r="A294" s="336" t="s">
        <v>210</v>
      </c>
      <c r="B294" s="57">
        <f>LOG10(100)</f>
        <v>2</v>
      </c>
    </row>
    <row r="300" spans="1:2" ht="12.75">
      <c r="A300" s="1" t="s">
        <v>160</v>
      </c>
      <c r="B300" s="1" t="s">
        <v>35</v>
      </c>
    </row>
    <row r="301" ht="12.75">
      <c r="B301" s="1"/>
    </row>
    <row r="302" spans="1:2" ht="12.75">
      <c r="A302" s="1" t="s">
        <v>154</v>
      </c>
      <c r="B302" s="1"/>
    </row>
    <row r="305" spans="1:3" ht="13.5" thickBot="1">
      <c r="A305" s="78" t="s">
        <v>153</v>
      </c>
      <c r="B305" s="96"/>
      <c r="C305" s="61"/>
    </row>
    <row r="306" spans="1:3" ht="13.5" thickTop="1">
      <c r="A306" s="15" t="s">
        <v>36</v>
      </c>
      <c r="B306" s="37">
        <v>2350</v>
      </c>
      <c r="C306" s="6"/>
    </row>
    <row r="307" spans="1:3" ht="12.75">
      <c r="A307" s="104" t="s">
        <v>18</v>
      </c>
      <c r="B307" s="38">
        <v>2410</v>
      </c>
      <c r="C307" s="6"/>
    </row>
    <row r="308" spans="1:11" ht="13.5" thickBot="1">
      <c r="A308" s="105" t="s">
        <v>39</v>
      </c>
      <c r="B308" s="71">
        <f>B307*B306</f>
        <v>5663500</v>
      </c>
      <c r="C308" s="60"/>
      <c r="D308" s="42"/>
      <c r="E308" s="42"/>
      <c r="F308" s="42"/>
      <c r="G308" s="42"/>
      <c r="H308" s="42"/>
      <c r="I308" s="42"/>
      <c r="J308" s="42"/>
      <c r="K308" s="42"/>
    </row>
    <row r="309" spans="1:11" ht="14.25" thickBot="1" thickTop="1">
      <c r="A309" s="106" t="s">
        <v>41</v>
      </c>
      <c r="B309" s="255" t="s">
        <v>42</v>
      </c>
      <c r="C309" s="256" t="s">
        <v>43</v>
      </c>
      <c r="D309" s="42"/>
      <c r="E309" s="42"/>
      <c r="F309" s="42"/>
      <c r="G309" s="42"/>
      <c r="H309" s="42"/>
      <c r="I309" s="42"/>
      <c r="J309" s="42"/>
      <c r="K309" s="42"/>
    </row>
    <row r="310" spans="1:11" ht="12.75">
      <c r="A310" s="15" t="s">
        <v>37</v>
      </c>
      <c r="B310" s="62">
        <f>LOG10(B306)</f>
        <v>3.3710678622717363</v>
      </c>
      <c r="C310" s="64">
        <f>LN(B306)</f>
        <v>7.762170607138205</v>
      </c>
      <c r="D310" s="42"/>
      <c r="E310" s="42"/>
      <c r="F310" s="42"/>
      <c r="G310" s="42"/>
      <c r="H310" s="42"/>
      <c r="I310" s="42"/>
      <c r="J310" s="42"/>
      <c r="K310" s="42"/>
    </row>
    <row r="311" spans="1:11" ht="12.75">
      <c r="A311" s="104" t="s">
        <v>38</v>
      </c>
      <c r="B311" s="50">
        <f>LOG(B307,10)</f>
        <v>3.382017042574868</v>
      </c>
      <c r="C311" s="65">
        <f>LN(B307)</f>
        <v>7.787382026484701</v>
      </c>
      <c r="D311" s="42"/>
      <c r="E311" s="42"/>
      <c r="F311" s="42"/>
      <c r="G311" s="42"/>
      <c r="H311" s="42"/>
      <c r="I311" s="42"/>
      <c r="J311" s="42"/>
      <c r="K311" s="42"/>
    </row>
    <row r="312" spans="1:11" ht="13.5" thickBot="1">
      <c r="A312" s="107" t="s">
        <v>40</v>
      </c>
      <c r="B312" s="63">
        <f>B311+B310</f>
        <v>6.753084904846604</v>
      </c>
      <c r="C312" s="66">
        <f>C311+C310</f>
        <v>15.549552633622906</v>
      </c>
      <c r="D312" s="42"/>
      <c r="E312" s="42"/>
      <c r="F312" s="42"/>
      <c r="G312" s="42"/>
      <c r="H312" s="42"/>
      <c r="I312" s="42"/>
      <c r="J312" s="42"/>
      <c r="K312" s="42"/>
    </row>
    <row r="313" spans="1:11" ht="13.5" thickBot="1">
      <c r="A313" s="108" t="s">
        <v>85</v>
      </c>
      <c r="B313" s="67">
        <f>10^B312</f>
        <v>5663500.000000001</v>
      </c>
      <c r="C313" s="68">
        <f>2.7182818285^C312</f>
        <v>5663500.001326816</v>
      </c>
      <c r="D313" s="58"/>
      <c r="E313" s="42"/>
      <c r="F313" s="42"/>
      <c r="G313" s="42"/>
      <c r="H313" s="42"/>
      <c r="I313" s="42"/>
      <c r="J313" s="42"/>
      <c r="K313" s="42"/>
    </row>
    <row r="314" spans="1:11" ht="12.75">
      <c r="A314" s="252" t="s">
        <v>84</v>
      </c>
      <c r="B314" s="253">
        <f>POWER(10,B312)</f>
        <v>5663500.000000001</v>
      </c>
      <c r="C314" s="254">
        <f>EXP(C312)</f>
        <v>5663500.000000001</v>
      </c>
      <c r="D314" s="42"/>
      <c r="E314" s="42"/>
      <c r="F314" s="42"/>
      <c r="G314" s="42"/>
      <c r="H314" s="42"/>
      <c r="I314" s="42"/>
      <c r="J314" s="42"/>
      <c r="K314" s="42"/>
    </row>
    <row r="315" spans="2:11" ht="12.75">
      <c r="B315" s="42"/>
      <c r="C315" s="42"/>
      <c r="D315" s="42"/>
      <c r="E315" s="42"/>
      <c r="F315" s="42"/>
      <c r="G315" s="42"/>
      <c r="H315" s="42"/>
      <c r="I315" s="42"/>
      <c r="J315" s="42"/>
      <c r="K315" s="42"/>
    </row>
    <row r="316" spans="1:11" ht="12.75">
      <c r="A316" s="1" t="s">
        <v>167</v>
      </c>
      <c r="B316" s="1" t="s">
        <v>168</v>
      </c>
      <c r="I316" s="42"/>
      <c r="J316" s="42"/>
      <c r="K316" s="42"/>
    </row>
    <row r="317" spans="1:11" ht="12.75">
      <c r="A317" s="1"/>
      <c r="B317" s="1"/>
      <c r="I317" s="42"/>
      <c r="J317" s="42"/>
      <c r="K317" s="42"/>
    </row>
    <row r="318" spans="1:11" ht="12.75">
      <c r="A318" s="1"/>
      <c r="B318" s="1"/>
      <c r="I318" s="42"/>
      <c r="J318" s="42"/>
      <c r="K318" s="42"/>
    </row>
    <row r="319" spans="1:11" ht="12.75">
      <c r="A319" s="1"/>
      <c r="B319" s="1"/>
      <c r="I319" s="42"/>
      <c r="J319" s="42"/>
      <c r="K319" s="42"/>
    </row>
    <row r="320" spans="1:11" ht="12.75">
      <c r="A320" s="1"/>
      <c r="B320" s="1"/>
      <c r="I320" s="42"/>
      <c r="J320" s="42"/>
      <c r="K320" s="42"/>
    </row>
    <row r="321" spans="9:11" ht="12.75">
      <c r="I321" s="42"/>
      <c r="J321" s="42"/>
      <c r="K321" s="42"/>
    </row>
    <row r="322" spans="1:11" ht="12.75">
      <c r="A322" s="230" t="s">
        <v>155</v>
      </c>
      <c r="B322" s="262">
        <v>1</v>
      </c>
      <c r="C322" s="262">
        <v>2</v>
      </c>
      <c r="D322" s="42"/>
      <c r="E322" s="42"/>
      <c r="F322" s="42"/>
      <c r="G322" s="42"/>
      <c r="H322" s="42"/>
      <c r="I322" s="42"/>
      <c r="J322" s="42"/>
      <c r="K322" s="42"/>
    </row>
    <row r="323" spans="2:11" ht="13.5" thickBot="1">
      <c r="B323" s="263" t="s">
        <v>52</v>
      </c>
      <c r="C323" s="264" t="s">
        <v>59</v>
      </c>
      <c r="D323" s="258" t="s">
        <v>156</v>
      </c>
      <c r="E323" s="257" t="s">
        <v>157</v>
      </c>
      <c r="F323" s="258" t="s">
        <v>169</v>
      </c>
      <c r="G323" s="257" t="s">
        <v>159</v>
      </c>
      <c r="H323" s="259" t="s">
        <v>158</v>
      </c>
      <c r="I323" s="42"/>
      <c r="J323" s="42"/>
      <c r="K323" s="42"/>
    </row>
    <row r="324" spans="2:11" ht="13.5" thickTop="1">
      <c r="B324" s="278">
        <v>1</v>
      </c>
      <c r="C324" s="279">
        <v>2</v>
      </c>
      <c r="D324" s="280">
        <f aca="true" t="shared" si="8" ref="D324:D335">LOG(B324)</f>
        <v>0</v>
      </c>
      <c r="E324" s="281">
        <f aca="true" t="shared" si="9" ref="E324:E335">LOG(C324)</f>
        <v>0.3010299956639812</v>
      </c>
      <c r="F324" s="280">
        <f>LOG(B324)+LOG(C324)</f>
        <v>0.3010299956639812</v>
      </c>
      <c r="G324" s="279">
        <f>10^F324</f>
        <v>2</v>
      </c>
      <c r="H324" s="282">
        <f>C324*B324</f>
        <v>2</v>
      </c>
      <c r="I324" s="42"/>
      <c r="J324" s="42"/>
      <c r="K324" s="42"/>
    </row>
    <row r="325" spans="2:11" ht="12.75">
      <c r="B325" s="278">
        <f aca="true" t="shared" si="10" ref="B325:B335">B324+B$322</f>
        <v>2</v>
      </c>
      <c r="C325" s="279">
        <f aca="true" t="shared" si="11" ref="C325:C335">C324+C$322</f>
        <v>4</v>
      </c>
      <c r="D325" s="280">
        <f t="shared" si="8"/>
        <v>0.3010299956639812</v>
      </c>
      <c r="E325" s="281">
        <f t="shared" si="9"/>
        <v>0.6020599913279624</v>
      </c>
      <c r="F325" s="280">
        <f aca="true" t="shared" si="12" ref="F325:F335">LOG(B325)+LOG(C325)</f>
        <v>0.9030899869919435</v>
      </c>
      <c r="G325" s="279">
        <f aca="true" t="shared" si="13" ref="G325:G335">10^F325</f>
        <v>8.000000000000002</v>
      </c>
      <c r="H325" s="282">
        <f aca="true" t="shared" si="14" ref="H325:H335">C325*B325</f>
        <v>8</v>
      </c>
      <c r="I325" s="42"/>
      <c r="J325" s="42"/>
      <c r="K325" s="42"/>
    </row>
    <row r="326" spans="2:11" ht="12.75">
      <c r="B326" s="278">
        <f t="shared" si="10"/>
        <v>3</v>
      </c>
      <c r="C326" s="279">
        <f t="shared" si="11"/>
        <v>6</v>
      </c>
      <c r="D326" s="280">
        <f t="shared" si="8"/>
        <v>0.47712125471966244</v>
      </c>
      <c r="E326" s="281">
        <f t="shared" si="9"/>
        <v>0.7781512503836436</v>
      </c>
      <c r="F326" s="280">
        <f t="shared" si="12"/>
        <v>1.255272505103306</v>
      </c>
      <c r="G326" s="279">
        <f t="shared" si="13"/>
        <v>18.000000000000004</v>
      </c>
      <c r="H326" s="282">
        <f t="shared" si="14"/>
        <v>18</v>
      </c>
      <c r="I326" s="42"/>
      <c r="J326" s="42"/>
      <c r="K326" s="42"/>
    </row>
    <row r="327" spans="2:11" ht="12.75">
      <c r="B327" s="278">
        <f t="shared" si="10"/>
        <v>4</v>
      </c>
      <c r="C327" s="279">
        <f t="shared" si="11"/>
        <v>8</v>
      </c>
      <c r="D327" s="280">
        <f t="shared" si="8"/>
        <v>0.6020599913279624</v>
      </c>
      <c r="E327" s="281">
        <f t="shared" si="9"/>
        <v>0.9030899869919435</v>
      </c>
      <c r="F327" s="280">
        <f t="shared" si="12"/>
        <v>1.5051499783199058</v>
      </c>
      <c r="G327" s="279">
        <f t="shared" si="13"/>
        <v>32</v>
      </c>
      <c r="H327" s="282">
        <f t="shared" si="14"/>
        <v>32</v>
      </c>
      <c r="I327" s="42"/>
      <c r="J327" s="42"/>
      <c r="K327" s="42"/>
    </row>
    <row r="328" spans="2:11" ht="12.75">
      <c r="B328" s="278">
        <f t="shared" si="10"/>
        <v>5</v>
      </c>
      <c r="C328" s="279">
        <f t="shared" si="11"/>
        <v>10</v>
      </c>
      <c r="D328" s="280">
        <f t="shared" si="8"/>
        <v>0.6989700043360189</v>
      </c>
      <c r="E328" s="281">
        <f t="shared" si="9"/>
        <v>1</v>
      </c>
      <c r="F328" s="280">
        <f t="shared" si="12"/>
        <v>1.6989700043360187</v>
      </c>
      <c r="G328" s="279">
        <f t="shared" si="13"/>
        <v>50.000000000000014</v>
      </c>
      <c r="H328" s="282">
        <f t="shared" si="14"/>
        <v>50</v>
      </c>
      <c r="I328" s="42"/>
      <c r="J328" s="42"/>
      <c r="K328" s="42"/>
    </row>
    <row r="329" spans="2:11" ht="12.75">
      <c r="B329" s="278">
        <f t="shared" si="10"/>
        <v>6</v>
      </c>
      <c r="C329" s="279">
        <f t="shared" si="11"/>
        <v>12</v>
      </c>
      <c r="D329" s="280">
        <f t="shared" si="8"/>
        <v>0.7781512503836436</v>
      </c>
      <c r="E329" s="281">
        <f t="shared" si="9"/>
        <v>1.0791812460476249</v>
      </c>
      <c r="F329" s="280">
        <f t="shared" si="12"/>
        <v>1.8573324964312685</v>
      </c>
      <c r="G329" s="279">
        <f t="shared" si="13"/>
        <v>72.00000000000007</v>
      </c>
      <c r="H329" s="282">
        <f t="shared" si="14"/>
        <v>72</v>
      </c>
      <c r="I329" s="42"/>
      <c r="J329" s="42"/>
      <c r="K329" s="42"/>
    </row>
    <row r="330" spans="2:11" ht="12.75">
      <c r="B330" s="278">
        <f t="shared" si="10"/>
        <v>7</v>
      </c>
      <c r="C330" s="279">
        <f t="shared" si="11"/>
        <v>14</v>
      </c>
      <c r="D330" s="280">
        <f t="shared" si="8"/>
        <v>0.8450980400142568</v>
      </c>
      <c r="E330" s="281">
        <f t="shared" si="9"/>
        <v>1.146128035678238</v>
      </c>
      <c r="F330" s="280">
        <f t="shared" si="12"/>
        <v>1.9912260756924947</v>
      </c>
      <c r="G330" s="279">
        <f t="shared" si="13"/>
        <v>98.00000000000004</v>
      </c>
      <c r="H330" s="282">
        <f t="shared" si="14"/>
        <v>98</v>
      </c>
      <c r="I330" s="42"/>
      <c r="J330" s="42"/>
      <c r="K330" s="42"/>
    </row>
    <row r="331" spans="2:11" ht="12.75">
      <c r="B331" s="278">
        <f t="shared" si="10"/>
        <v>8</v>
      </c>
      <c r="C331" s="279">
        <f t="shared" si="11"/>
        <v>16</v>
      </c>
      <c r="D331" s="280">
        <f t="shared" si="8"/>
        <v>0.9030899869919435</v>
      </c>
      <c r="E331" s="281">
        <f t="shared" si="9"/>
        <v>1.2041199826559248</v>
      </c>
      <c r="F331" s="280">
        <f t="shared" si="12"/>
        <v>2.1072099696478683</v>
      </c>
      <c r="G331" s="279">
        <f t="shared" si="13"/>
        <v>128.00000000000009</v>
      </c>
      <c r="H331" s="282">
        <f t="shared" si="14"/>
        <v>128</v>
      </c>
      <c r="I331" s="42"/>
      <c r="J331" s="42"/>
      <c r="K331" s="42"/>
    </row>
    <row r="332" spans="2:11" ht="12.75">
      <c r="B332" s="278">
        <f t="shared" si="10"/>
        <v>9</v>
      </c>
      <c r="C332" s="279">
        <f t="shared" si="11"/>
        <v>18</v>
      </c>
      <c r="D332" s="280">
        <f t="shared" si="8"/>
        <v>0.9542425094393249</v>
      </c>
      <c r="E332" s="281">
        <f t="shared" si="9"/>
        <v>1.255272505103306</v>
      </c>
      <c r="F332" s="280">
        <f t="shared" si="12"/>
        <v>2.2095150145426308</v>
      </c>
      <c r="G332" s="279">
        <f t="shared" si="13"/>
        <v>162.00000000000009</v>
      </c>
      <c r="H332" s="282">
        <f t="shared" si="14"/>
        <v>162</v>
      </c>
      <c r="I332" s="42"/>
      <c r="J332" s="42"/>
      <c r="K332" s="42"/>
    </row>
    <row r="333" spans="2:11" ht="12.75">
      <c r="B333" s="278">
        <f t="shared" si="10"/>
        <v>10</v>
      </c>
      <c r="C333" s="279">
        <f t="shared" si="11"/>
        <v>20</v>
      </c>
      <c r="D333" s="280">
        <f t="shared" si="8"/>
        <v>1</v>
      </c>
      <c r="E333" s="281">
        <f t="shared" si="9"/>
        <v>1.3010299956639813</v>
      </c>
      <c r="F333" s="280">
        <f t="shared" si="12"/>
        <v>2.3010299956639813</v>
      </c>
      <c r="G333" s="279">
        <f t="shared" si="13"/>
        <v>200.0000000000001</v>
      </c>
      <c r="H333" s="282">
        <f t="shared" si="14"/>
        <v>200</v>
      </c>
      <c r="I333" s="42"/>
      <c r="J333" s="42"/>
      <c r="K333" s="42"/>
    </row>
    <row r="334" spans="2:11" ht="12.75">
      <c r="B334" s="278">
        <f t="shared" si="10"/>
        <v>11</v>
      </c>
      <c r="C334" s="279">
        <f t="shared" si="11"/>
        <v>22</v>
      </c>
      <c r="D334" s="280">
        <f t="shared" si="8"/>
        <v>1.0413926851582251</v>
      </c>
      <c r="E334" s="281">
        <f t="shared" si="9"/>
        <v>1.3424226808222062</v>
      </c>
      <c r="F334" s="280">
        <f t="shared" si="12"/>
        <v>2.383815365980431</v>
      </c>
      <c r="G334" s="279">
        <f t="shared" si="13"/>
        <v>242.00000000000009</v>
      </c>
      <c r="H334" s="282">
        <f t="shared" si="14"/>
        <v>242</v>
      </c>
      <c r="I334" s="42"/>
      <c r="J334" s="42"/>
      <c r="K334" s="42"/>
    </row>
    <row r="335" spans="2:11" ht="12.75">
      <c r="B335" s="283">
        <f t="shared" si="10"/>
        <v>12</v>
      </c>
      <c r="C335" s="284">
        <f t="shared" si="11"/>
        <v>24</v>
      </c>
      <c r="D335" s="285">
        <f t="shared" si="8"/>
        <v>1.0791812460476249</v>
      </c>
      <c r="E335" s="286">
        <f t="shared" si="9"/>
        <v>1.380211241711606</v>
      </c>
      <c r="F335" s="285">
        <f t="shared" si="12"/>
        <v>2.4593924877592306</v>
      </c>
      <c r="G335" s="284">
        <f t="shared" si="13"/>
        <v>288.00000000000006</v>
      </c>
      <c r="H335" s="287">
        <f t="shared" si="14"/>
        <v>288</v>
      </c>
      <c r="I335" s="42"/>
      <c r="J335" s="42"/>
      <c r="K335" s="42"/>
    </row>
    <row r="336" spans="9:11" ht="12.75">
      <c r="I336" s="42"/>
      <c r="J336" s="42"/>
      <c r="K336" s="42"/>
    </row>
    <row r="337" spans="2:11" ht="12.75">
      <c r="B337" s="42"/>
      <c r="C337" s="55"/>
      <c r="D337" s="42"/>
      <c r="E337" s="42"/>
      <c r="F337" s="42"/>
      <c r="G337" s="42"/>
      <c r="H337" s="42"/>
      <c r="I337" s="42"/>
      <c r="J337" s="42"/>
      <c r="K337" s="42"/>
    </row>
    <row r="338" spans="1:11" ht="12.75">
      <c r="A338" s="1" t="s">
        <v>162</v>
      </c>
      <c r="B338" s="73" t="s">
        <v>44</v>
      </c>
      <c r="C338" s="42"/>
      <c r="D338" s="42"/>
      <c r="E338" s="42"/>
      <c r="F338" s="42"/>
      <c r="G338" s="42"/>
      <c r="H338" s="42"/>
      <c r="I338" s="42"/>
      <c r="J338" s="42"/>
      <c r="K338" s="42"/>
    </row>
    <row r="339" spans="2:11" ht="12.75">
      <c r="B339" s="42"/>
      <c r="C339" s="42"/>
      <c r="D339" s="42"/>
      <c r="E339" s="42"/>
      <c r="F339" s="42"/>
      <c r="G339" s="42"/>
      <c r="H339" s="42"/>
      <c r="I339" s="42"/>
      <c r="J339" s="42"/>
      <c r="K339" s="42"/>
    </row>
    <row r="340" spans="2:11" ht="12.75">
      <c r="B340" s="42"/>
      <c r="C340" s="42"/>
      <c r="D340" s="42"/>
      <c r="E340" s="42"/>
      <c r="F340" s="42"/>
      <c r="G340" s="42"/>
      <c r="H340" s="42"/>
      <c r="I340" s="42"/>
      <c r="J340" s="42"/>
      <c r="K340" s="42"/>
    </row>
    <row r="341" spans="1:11" ht="12.75">
      <c r="A341" s="1" t="s">
        <v>141</v>
      </c>
      <c r="B341" s="42"/>
      <c r="C341" s="42"/>
      <c r="D341" s="42"/>
      <c r="E341" s="42"/>
      <c r="F341" s="42"/>
      <c r="G341" s="42"/>
      <c r="H341" s="42"/>
      <c r="I341" s="42"/>
      <c r="J341" s="42"/>
      <c r="K341" s="42"/>
    </row>
    <row r="342" spans="2:11" ht="12.75">
      <c r="B342" s="42"/>
      <c r="C342" s="42"/>
      <c r="D342" s="42"/>
      <c r="E342" s="42"/>
      <c r="F342" s="42"/>
      <c r="G342" s="42"/>
      <c r="H342" s="42"/>
      <c r="I342" s="42"/>
      <c r="J342" s="42"/>
      <c r="K342" s="42"/>
    </row>
    <row r="343" spans="2:11" ht="12.75">
      <c r="B343" s="42"/>
      <c r="C343" s="42"/>
      <c r="D343" s="42"/>
      <c r="E343" s="42"/>
      <c r="F343" s="42"/>
      <c r="G343" s="42"/>
      <c r="H343" s="42"/>
      <c r="I343" s="42"/>
      <c r="J343" s="42"/>
      <c r="K343" s="42"/>
    </row>
    <row r="344" spans="1:12" ht="13.5" thickBot="1">
      <c r="A344" s="78" t="s">
        <v>161</v>
      </c>
      <c r="B344" s="99"/>
      <c r="C344" s="61"/>
      <c r="D344" s="42"/>
      <c r="E344" s="42"/>
      <c r="F344" s="42"/>
      <c r="G344" s="42"/>
      <c r="H344" s="42"/>
      <c r="I344" s="42"/>
      <c r="J344" s="42"/>
      <c r="K344" s="42"/>
      <c r="L344" s="42"/>
    </row>
    <row r="345" spans="1:12" ht="13.5" thickTop="1">
      <c r="A345" s="15" t="s">
        <v>36</v>
      </c>
      <c r="B345" s="37">
        <v>4230</v>
      </c>
      <c r="C345" s="6"/>
      <c r="D345" s="42"/>
      <c r="E345" s="42"/>
      <c r="F345" s="42"/>
      <c r="G345" s="42"/>
      <c r="H345" s="42"/>
      <c r="I345" s="42"/>
      <c r="J345" s="42"/>
      <c r="K345" s="42"/>
      <c r="L345" s="42"/>
    </row>
    <row r="346" spans="1:12" ht="12.75">
      <c r="A346" s="104" t="s">
        <v>18</v>
      </c>
      <c r="B346" s="38">
        <v>3230</v>
      </c>
      <c r="C346" s="6"/>
      <c r="D346" s="42"/>
      <c r="E346" s="42"/>
      <c r="F346" s="42"/>
      <c r="G346" s="42"/>
      <c r="H346" s="42"/>
      <c r="I346" s="42"/>
      <c r="J346" s="42"/>
      <c r="K346" s="42"/>
      <c r="L346" s="42"/>
    </row>
    <row r="347" spans="1:12" ht="13.5" thickBot="1">
      <c r="A347" s="105" t="s">
        <v>39</v>
      </c>
      <c r="B347" s="72">
        <f>B345/B346</f>
        <v>1.3095975232198143</v>
      </c>
      <c r="C347" s="60"/>
      <c r="D347" s="42"/>
      <c r="E347" s="42"/>
      <c r="F347" s="42"/>
      <c r="G347" s="42"/>
      <c r="H347" s="42"/>
      <c r="I347" s="42"/>
      <c r="J347" s="42"/>
      <c r="K347" s="42"/>
      <c r="L347" s="42"/>
    </row>
    <row r="348" spans="1:12" ht="14.25" thickBot="1" thickTop="1">
      <c r="A348" s="106" t="s">
        <v>41</v>
      </c>
      <c r="B348" s="255" t="s">
        <v>42</v>
      </c>
      <c r="C348" s="256" t="s">
        <v>43</v>
      </c>
      <c r="D348" s="42"/>
      <c r="E348" s="42"/>
      <c r="F348" s="42"/>
      <c r="G348" s="42"/>
      <c r="H348" s="42"/>
      <c r="I348" s="42"/>
      <c r="J348" s="42"/>
      <c r="K348" s="42"/>
      <c r="L348" s="42"/>
    </row>
    <row r="349" spans="1:12" ht="12.75">
      <c r="A349" s="15" t="s">
        <v>37</v>
      </c>
      <c r="B349" s="62">
        <f>LOG10(B345)</f>
        <v>3.6263403673750423</v>
      </c>
      <c r="C349" s="64">
        <f>LN(B345)</f>
        <v>8.349957272040324</v>
      </c>
      <c r="D349" s="42"/>
      <c r="E349" s="42"/>
      <c r="F349" s="42"/>
      <c r="G349" s="42"/>
      <c r="H349" s="42"/>
      <c r="I349" s="42"/>
      <c r="J349" s="42"/>
      <c r="K349" s="42"/>
      <c r="L349" s="42"/>
    </row>
    <row r="350" spans="1:14" ht="12.75">
      <c r="A350" s="104" t="s">
        <v>38</v>
      </c>
      <c r="B350" s="50">
        <f>LOG(B346,10)</f>
        <v>3.5092025223311025</v>
      </c>
      <c r="C350" s="65">
        <f>LN(B346)</f>
        <v>8.080237416216702</v>
      </c>
      <c r="D350" s="42"/>
      <c r="E350" s="42"/>
      <c r="F350" s="42"/>
      <c r="G350" s="42"/>
      <c r="H350" s="42"/>
      <c r="I350" s="42"/>
      <c r="J350" s="42"/>
      <c r="K350" s="42"/>
      <c r="L350" s="42"/>
      <c r="N350" s="288"/>
    </row>
    <row r="351" spans="1:12" ht="13.5" thickBot="1">
      <c r="A351" s="107" t="s">
        <v>40</v>
      </c>
      <c r="B351" s="63">
        <f>B349-B350</f>
        <v>0.11713784504393976</v>
      </c>
      <c r="C351" s="66">
        <f>C349-C350</f>
        <v>0.269719855823622</v>
      </c>
      <c r="D351" s="42"/>
      <c r="E351" s="42"/>
      <c r="F351" s="42"/>
      <c r="G351" s="42"/>
      <c r="H351" s="42"/>
      <c r="I351" s="42"/>
      <c r="J351" s="42"/>
      <c r="K351" s="42"/>
      <c r="L351" s="42"/>
    </row>
    <row r="352" spans="1:12" ht="13.5" thickBot="1">
      <c r="A352" s="108" t="s">
        <v>85</v>
      </c>
      <c r="B352" s="69">
        <f>10^B351</f>
        <v>1.3095975232198152</v>
      </c>
      <c r="C352" s="70">
        <f>2.7182818285^C351</f>
        <v>1.309597523225137</v>
      </c>
      <c r="D352" s="42"/>
      <c r="E352" s="42"/>
      <c r="F352" s="42"/>
      <c r="G352" s="42"/>
      <c r="H352" s="42"/>
      <c r="I352" s="42"/>
      <c r="J352" s="42"/>
      <c r="K352" s="42"/>
      <c r="L352" s="42"/>
    </row>
    <row r="353" spans="1:12" ht="12.75">
      <c r="A353" s="252" t="s">
        <v>84</v>
      </c>
      <c r="B353" s="260">
        <f>POWER(10,B351)</f>
        <v>1.3095975232198152</v>
      </c>
      <c r="C353" s="260">
        <f>EXP(C351)</f>
        <v>1.309597523219815</v>
      </c>
      <c r="D353" s="42"/>
      <c r="E353" s="42"/>
      <c r="F353" s="42"/>
      <c r="G353" s="42"/>
      <c r="H353" s="42"/>
      <c r="I353" s="42"/>
      <c r="J353" s="42"/>
      <c r="K353" s="42"/>
      <c r="L353" s="42"/>
    </row>
    <row r="354" spans="2:11" ht="12.75">
      <c r="B354" s="42"/>
      <c r="C354" s="42"/>
      <c r="D354" s="42"/>
      <c r="E354" s="42"/>
      <c r="F354" s="42"/>
      <c r="G354" s="42"/>
      <c r="H354" s="42"/>
      <c r="I354" s="42"/>
      <c r="J354" s="42"/>
      <c r="K354" s="42"/>
    </row>
    <row r="355" spans="2:11" ht="12.75">
      <c r="B355" s="42"/>
      <c r="C355" s="42"/>
      <c r="D355" s="42"/>
      <c r="E355" s="42"/>
      <c r="F355" s="42"/>
      <c r="G355" s="42"/>
      <c r="H355" s="42"/>
      <c r="I355" s="42"/>
      <c r="J355" s="42"/>
      <c r="K355" s="42"/>
    </row>
    <row r="356" spans="2:11" ht="12.75">
      <c r="B356" s="42"/>
      <c r="C356" s="42"/>
      <c r="D356" s="42"/>
      <c r="E356" s="42"/>
      <c r="F356" s="42"/>
      <c r="G356" s="42"/>
      <c r="H356" s="42"/>
      <c r="I356" s="42"/>
      <c r="J356" s="42"/>
      <c r="K356" s="42"/>
    </row>
    <row r="357" spans="1:11" ht="12.75">
      <c r="A357" s="1" t="s">
        <v>163</v>
      </c>
      <c r="B357" s="73" t="s">
        <v>164</v>
      </c>
      <c r="C357" s="42"/>
      <c r="D357" s="42"/>
      <c r="E357" s="42"/>
      <c r="F357" s="42"/>
      <c r="G357" s="42"/>
      <c r="H357" s="42"/>
      <c r="I357" s="42"/>
      <c r="J357" s="42"/>
      <c r="K357" s="42"/>
    </row>
    <row r="358" spans="2:11" ht="12.75">
      <c r="B358" s="42"/>
      <c r="C358" s="42"/>
      <c r="D358" s="42"/>
      <c r="E358" s="42"/>
      <c r="F358" s="42"/>
      <c r="G358" s="42"/>
      <c r="H358" s="42"/>
      <c r="I358" s="42"/>
      <c r="J358" s="42"/>
      <c r="K358" s="42"/>
    </row>
    <row r="359" spans="1:11" ht="12.75">
      <c r="A359" s="261" t="s">
        <v>165</v>
      </c>
      <c r="B359" s="262">
        <v>3</v>
      </c>
      <c r="C359" s="262">
        <v>1</v>
      </c>
      <c r="D359" s="42"/>
      <c r="E359" s="42"/>
      <c r="F359" s="42"/>
      <c r="G359" s="42"/>
      <c r="H359" s="42"/>
      <c r="I359" s="42"/>
      <c r="J359" s="42"/>
      <c r="K359" s="42"/>
    </row>
    <row r="360" spans="2:11" ht="13.5" thickBot="1">
      <c r="B360" s="263" t="s">
        <v>52</v>
      </c>
      <c r="C360" s="264" t="s">
        <v>59</v>
      </c>
      <c r="D360" s="258" t="s">
        <v>170</v>
      </c>
      <c r="E360" s="257" t="s">
        <v>171</v>
      </c>
      <c r="F360" s="258" t="s">
        <v>172</v>
      </c>
      <c r="G360" s="257" t="s">
        <v>173</v>
      </c>
      <c r="H360" s="259" t="s">
        <v>174</v>
      </c>
      <c r="I360" s="42"/>
      <c r="J360" s="42"/>
      <c r="K360" s="42"/>
    </row>
    <row r="361" spans="2:11" ht="13.5" thickTop="1">
      <c r="B361" s="265">
        <v>2</v>
      </c>
      <c r="C361" s="266">
        <v>1</v>
      </c>
      <c r="D361" s="267">
        <f>LOG(B361)</f>
        <v>0.3010299956639812</v>
      </c>
      <c r="E361" s="268">
        <f>LOG(C361)</f>
        <v>0</v>
      </c>
      <c r="F361" s="267">
        <f>D361-E361</f>
        <v>0.3010299956639812</v>
      </c>
      <c r="G361" s="269">
        <f>10^F361</f>
        <v>2</v>
      </c>
      <c r="H361" s="270">
        <f>B361/C361</f>
        <v>2</v>
      </c>
      <c r="I361" s="42"/>
      <c r="J361" s="42"/>
      <c r="K361" s="42"/>
    </row>
    <row r="362" spans="2:11" ht="12.75">
      <c r="B362" s="265">
        <f>B361+$B$359</f>
        <v>5</v>
      </c>
      <c r="C362" s="266">
        <f>C361+$C$359</f>
        <v>2</v>
      </c>
      <c r="D362" s="267">
        <f aca="true" t="shared" si="15" ref="D362:D372">LOG(B362)</f>
        <v>0.6989700043360189</v>
      </c>
      <c r="E362" s="268">
        <f aca="true" t="shared" si="16" ref="E362:E372">LOG(C362)</f>
        <v>0.3010299956639812</v>
      </c>
      <c r="F362" s="267">
        <f aca="true" t="shared" si="17" ref="F362:F372">D362-E362</f>
        <v>0.39794000867203766</v>
      </c>
      <c r="G362" s="269">
        <f aca="true" t="shared" si="18" ref="G362:G372">10^F362</f>
        <v>2.5000000000000004</v>
      </c>
      <c r="H362" s="270">
        <f aca="true" t="shared" si="19" ref="H362:H372">B362/C362</f>
        <v>2.5</v>
      </c>
      <c r="I362" s="42"/>
      <c r="J362" s="42"/>
      <c r="K362" s="42"/>
    </row>
    <row r="363" spans="2:11" ht="12.75">
      <c r="B363" s="265">
        <f aca="true" t="shared" si="20" ref="B363:B372">B362+$B$359</f>
        <v>8</v>
      </c>
      <c r="C363" s="266">
        <f aca="true" t="shared" si="21" ref="C363:C372">C362+$C$359</f>
        <v>3</v>
      </c>
      <c r="D363" s="267">
        <f t="shared" si="15"/>
        <v>0.9030899869919435</v>
      </c>
      <c r="E363" s="268">
        <f t="shared" si="16"/>
        <v>0.47712125471966244</v>
      </c>
      <c r="F363" s="267">
        <f t="shared" si="17"/>
        <v>0.4259687322722811</v>
      </c>
      <c r="G363" s="269">
        <f t="shared" si="18"/>
        <v>2.6666666666666665</v>
      </c>
      <c r="H363" s="270">
        <f t="shared" si="19"/>
        <v>2.6666666666666665</v>
      </c>
      <c r="I363" s="42"/>
      <c r="J363" s="42"/>
      <c r="K363" s="42"/>
    </row>
    <row r="364" spans="2:11" ht="12.75">
      <c r="B364" s="265">
        <f t="shared" si="20"/>
        <v>11</v>
      </c>
      <c r="C364" s="266">
        <f t="shared" si="21"/>
        <v>4</v>
      </c>
      <c r="D364" s="267">
        <f t="shared" si="15"/>
        <v>1.0413926851582251</v>
      </c>
      <c r="E364" s="268">
        <f t="shared" si="16"/>
        <v>0.6020599913279624</v>
      </c>
      <c r="F364" s="267">
        <f t="shared" si="17"/>
        <v>0.43933269383026274</v>
      </c>
      <c r="G364" s="269">
        <f t="shared" si="18"/>
        <v>2.750000000000001</v>
      </c>
      <c r="H364" s="270">
        <f t="shared" si="19"/>
        <v>2.75</v>
      </c>
      <c r="I364" s="42"/>
      <c r="J364" s="42"/>
      <c r="K364" s="42"/>
    </row>
    <row r="365" spans="2:11" ht="12.75">
      <c r="B365" s="265">
        <f t="shared" si="20"/>
        <v>14</v>
      </c>
      <c r="C365" s="266">
        <f t="shared" si="21"/>
        <v>5</v>
      </c>
      <c r="D365" s="267">
        <f t="shared" si="15"/>
        <v>1.146128035678238</v>
      </c>
      <c r="E365" s="268">
        <f t="shared" si="16"/>
        <v>0.6989700043360189</v>
      </c>
      <c r="F365" s="267">
        <f t="shared" si="17"/>
        <v>0.4471580313422191</v>
      </c>
      <c r="G365" s="269">
        <f t="shared" si="18"/>
        <v>2.8</v>
      </c>
      <c r="H365" s="270">
        <f t="shared" si="19"/>
        <v>2.8</v>
      </c>
      <c r="I365" s="42"/>
      <c r="J365" s="42"/>
      <c r="K365" s="42"/>
    </row>
    <row r="366" spans="2:11" ht="12.75">
      <c r="B366" s="265">
        <f t="shared" si="20"/>
        <v>17</v>
      </c>
      <c r="C366" s="266">
        <f t="shared" si="21"/>
        <v>6</v>
      </c>
      <c r="D366" s="267">
        <f t="shared" si="15"/>
        <v>1.2304489213782739</v>
      </c>
      <c r="E366" s="268">
        <f t="shared" si="16"/>
        <v>0.7781512503836436</v>
      </c>
      <c r="F366" s="267">
        <f t="shared" si="17"/>
        <v>0.45229767099463025</v>
      </c>
      <c r="G366" s="269">
        <f t="shared" si="18"/>
        <v>2.833333333333333</v>
      </c>
      <c r="H366" s="270">
        <f t="shared" si="19"/>
        <v>2.8333333333333335</v>
      </c>
      <c r="I366" s="42"/>
      <c r="J366" s="42"/>
      <c r="K366" s="42"/>
    </row>
    <row r="367" spans="2:11" ht="12.75">
      <c r="B367" s="265">
        <f t="shared" si="20"/>
        <v>20</v>
      </c>
      <c r="C367" s="266">
        <f t="shared" si="21"/>
        <v>7</v>
      </c>
      <c r="D367" s="267">
        <f t="shared" si="15"/>
        <v>1.3010299956639813</v>
      </c>
      <c r="E367" s="268">
        <f t="shared" si="16"/>
        <v>0.8450980400142568</v>
      </c>
      <c r="F367" s="267">
        <f t="shared" si="17"/>
        <v>0.45593195564972444</v>
      </c>
      <c r="G367" s="269">
        <f t="shared" si="18"/>
        <v>2.857142857142858</v>
      </c>
      <c r="H367" s="270">
        <f t="shared" si="19"/>
        <v>2.857142857142857</v>
      </c>
      <c r="I367" s="42"/>
      <c r="J367" s="42"/>
      <c r="K367" s="42"/>
    </row>
    <row r="368" spans="2:11" ht="12.75">
      <c r="B368" s="265">
        <f t="shared" si="20"/>
        <v>23</v>
      </c>
      <c r="C368" s="266">
        <f t="shared" si="21"/>
        <v>8</v>
      </c>
      <c r="D368" s="267">
        <f t="shared" si="15"/>
        <v>1.3617278360175928</v>
      </c>
      <c r="E368" s="268">
        <f t="shared" si="16"/>
        <v>0.9030899869919435</v>
      </c>
      <c r="F368" s="267">
        <f t="shared" si="17"/>
        <v>0.4586378490256493</v>
      </c>
      <c r="G368" s="269">
        <f t="shared" si="18"/>
        <v>2.8750000000000004</v>
      </c>
      <c r="H368" s="270">
        <f t="shared" si="19"/>
        <v>2.875</v>
      </c>
      <c r="I368" s="42"/>
      <c r="J368" s="42"/>
      <c r="K368" s="42"/>
    </row>
    <row r="369" spans="2:11" ht="12.75">
      <c r="B369" s="265">
        <f t="shared" si="20"/>
        <v>26</v>
      </c>
      <c r="C369" s="266">
        <f t="shared" si="21"/>
        <v>9</v>
      </c>
      <c r="D369" s="267">
        <f t="shared" si="15"/>
        <v>1.414973347970818</v>
      </c>
      <c r="E369" s="268">
        <f t="shared" si="16"/>
        <v>0.9542425094393249</v>
      </c>
      <c r="F369" s="267">
        <f t="shared" si="17"/>
        <v>0.4607308385314931</v>
      </c>
      <c r="G369" s="269">
        <f t="shared" si="18"/>
        <v>2.8888888888888893</v>
      </c>
      <c r="H369" s="270">
        <f t="shared" si="19"/>
        <v>2.888888888888889</v>
      </c>
      <c r="I369" s="42"/>
      <c r="J369" s="42"/>
      <c r="K369" s="42"/>
    </row>
    <row r="370" spans="2:11" ht="12.75">
      <c r="B370" s="265">
        <f t="shared" si="20"/>
        <v>29</v>
      </c>
      <c r="C370" s="266">
        <f t="shared" si="21"/>
        <v>10</v>
      </c>
      <c r="D370" s="267">
        <f t="shared" si="15"/>
        <v>1.462397997898956</v>
      </c>
      <c r="E370" s="268">
        <f t="shared" si="16"/>
        <v>1</v>
      </c>
      <c r="F370" s="267">
        <f t="shared" si="17"/>
        <v>0.4623979978989561</v>
      </c>
      <c r="G370" s="269">
        <f t="shared" si="18"/>
        <v>2.9000000000000004</v>
      </c>
      <c r="H370" s="270">
        <f t="shared" si="19"/>
        <v>2.9</v>
      </c>
      <c r="I370" s="42"/>
      <c r="J370" s="42"/>
      <c r="K370" s="42"/>
    </row>
    <row r="371" spans="2:11" ht="12.75">
      <c r="B371" s="265">
        <f t="shared" si="20"/>
        <v>32</v>
      </c>
      <c r="C371" s="266">
        <f t="shared" si="21"/>
        <v>11</v>
      </c>
      <c r="D371" s="267">
        <f t="shared" si="15"/>
        <v>1.505149978319906</v>
      </c>
      <c r="E371" s="268">
        <f t="shared" si="16"/>
        <v>1.0413926851582251</v>
      </c>
      <c r="F371" s="267">
        <f t="shared" si="17"/>
        <v>0.4637572931616809</v>
      </c>
      <c r="G371" s="269">
        <f t="shared" si="18"/>
        <v>2.909090909090909</v>
      </c>
      <c r="H371" s="270">
        <f t="shared" si="19"/>
        <v>2.909090909090909</v>
      </c>
      <c r="I371" s="42"/>
      <c r="J371" s="42"/>
      <c r="K371" s="42"/>
    </row>
    <row r="372" spans="2:11" ht="12.75">
      <c r="B372" s="271">
        <f t="shared" si="20"/>
        <v>35</v>
      </c>
      <c r="C372" s="272">
        <f t="shared" si="21"/>
        <v>12</v>
      </c>
      <c r="D372" s="273">
        <f t="shared" si="15"/>
        <v>1.5440680443502757</v>
      </c>
      <c r="E372" s="274">
        <f t="shared" si="16"/>
        <v>1.0791812460476249</v>
      </c>
      <c r="F372" s="273">
        <f t="shared" si="17"/>
        <v>0.4648867983026508</v>
      </c>
      <c r="G372" s="275">
        <f t="shared" si="18"/>
        <v>2.9166666666666665</v>
      </c>
      <c r="H372" s="276">
        <f t="shared" si="19"/>
        <v>2.9166666666666665</v>
      </c>
      <c r="I372" s="42"/>
      <c r="J372" s="42"/>
      <c r="K372" s="42"/>
    </row>
    <row r="373" spans="2:11" ht="12.75">
      <c r="B373" s="42"/>
      <c r="C373" s="42"/>
      <c r="D373" s="42"/>
      <c r="E373" s="42"/>
      <c r="F373" s="42"/>
      <c r="G373" s="42"/>
      <c r="H373" s="42"/>
      <c r="I373" s="42"/>
      <c r="J373" s="42"/>
      <c r="K373" s="42"/>
    </row>
    <row r="374" spans="2:11" ht="12.75">
      <c r="B374" s="42"/>
      <c r="C374" s="42"/>
      <c r="D374" s="42"/>
      <c r="E374" s="42"/>
      <c r="F374" s="42"/>
      <c r="G374" s="42"/>
      <c r="H374" s="42"/>
      <c r="I374" s="42"/>
      <c r="J374" s="42"/>
      <c r="K374" s="42"/>
    </row>
    <row r="375" spans="2:11" ht="12.75">
      <c r="B375" s="42"/>
      <c r="C375" s="42"/>
      <c r="D375" s="42"/>
      <c r="E375" s="42"/>
      <c r="F375" s="42"/>
      <c r="G375" s="42"/>
      <c r="H375" s="42"/>
      <c r="I375" s="42"/>
      <c r="J375" s="42"/>
      <c r="K375" s="42"/>
    </row>
    <row r="376" spans="2:11" ht="12.75">
      <c r="B376" s="42"/>
      <c r="C376" s="42"/>
      <c r="D376" s="42"/>
      <c r="E376" s="42"/>
      <c r="F376" s="42"/>
      <c r="G376" s="42"/>
      <c r="H376" s="42"/>
      <c r="I376" s="42"/>
      <c r="J376" s="42"/>
      <c r="K376" s="42"/>
    </row>
    <row r="377" spans="2:11" ht="12.75">
      <c r="B377" s="42"/>
      <c r="C377" s="42"/>
      <c r="D377" s="42"/>
      <c r="E377" s="42"/>
      <c r="F377" s="42"/>
      <c r="G377" s="42"/>
      <c r="H377" s="42"/>
      <c r="I377" s="42"/>
      <c r="J377" s="42"/>
      <c r="K377" s="42"/>
    </row>
    <row r="378" spans="2:11" ht="12.75">
      <c r="B378" s="42"/>
      <c r="C378" s="42"/>
      <c r="D378" s="42"/>
      <c r="E378" s="42"/>
      <c r="F378" s="42"/>
      <c r="G378" s="42"/>
      <c r="H378" s="42"/>
      <c r="I378" s="42"/>
      <c r="J378" s="42"/>
      <c r="K378" s="42"/>
    </row>
    <row r="379" spans="1:11" ht="12.75">
      <c r="A379" s="1" t="s">
        <v>175</v>
      </c>
      <c r="B379" s="73" t="s">
        <v>176</v>
      </c>
      <c r="C379" s="42"/>
      <c r="D379" s="42"/>
      <c r="E379" s="42"/>
      <c r="F379" s="42"/>
      <c r="G379" s="42"/>
      <c r="H379" s="42"/>
      <c r="I379" s="42"/>
      <c r="J379" s="42"/>
      <c r="K379" s="42"/>
    </row>
    <row r="380" spans="1:11" ht="12.75">
      <c r="A380" s="1"/>
      <c r="B380" s="73"/>
      <c r="C380" s="42"/>
      <c r="D380" s="42"/>
      <c r="E380" s="42"/>
      <c r="F380" s="42"/>
      <c r="G380" s="42"/>
      <c r="H380" s="42"/>
      <c r="I380" s="42"/>
      <c r="J380" s="42"/>
      <c r="K380" s="42"/>
    </row>
    <row r="381" spans="1:11" ht="12.75">
      <c r="A381" s="127" t="s">
        <v>141</v>
      </c>
      <c r="B381" s="73"/>
      <c r="C381" s="42"/>
      <c r="D381" s="42"/>
      <c r="E381" s="42"/>
      <c r="F381" s="42"/>
      <c r="G381" s="42"/>
      <c r="H381" s="42"/>
      <c r="I381" s="42"/>
      <c r="J381" s="42"/>
      <c r="K381" s="42"/>
    </row>
    <row r="382" spans="2:11" ht="12.75">
      <c r="B382" s="42"/>
      <c r="C382" s="42"/>
      <c r="D382" s="42"/>
      <c r="E382" s="42"/>
      <c r="F382" s="42"/>
      <c r="G382" s="42"/>
      <c r="H382" s="42"/>
      <c r="I382" s="42"/>
      <c r="J382" s="42"/>
      <c r="K382" s="42"/>
    </row>
    <row r="383" spans="2:11" ht="12.75">
      <c r="B383" s="42"/>
      <c r="C383" s="42"/>
      <c r="D383" s="42"/>
      <c r="E383" s="42"/>
      <c r="F383" s="42"/>
      <c r="G383" s="42"/>
      <c r="H383" s="42"/>
      <c r="I383" s="42"/>
      <c r="J383" s="42"/>
      <c r="K383" s="42"/>
    </row>
    <row r="384" spans="1:11" ht="13.5" thickBot="1">
      <c r="A384" s="78" t="s">
        <v>161</v>
      </c>
      <c r="B384" s="109"/>
      <c r="C384" s="75"/>
      <c r="D384" s="42"/>
      <c r="E384" s="42"/>
      <c r="F384" s="42"/>
      <c r="G384" s="42"/>
      <c r="H384" s="42"/>
      <c r="I384" s="42"/>
      <c r="J384" s="42"/>
      <c r="K384" s="42"/>
    </row>
    <row r="385" spans="1:11" ht="13.5" thickTop="1">
      <c r="A385" s="15" t="s">
        <v>5</v>
      </c>
      <c r="B385" s="37">
        <v>50</v>
      </c>
      <c r="C385" s="59"/>
      <c r="D385" s="42"/>
      <c r="E385" s="42"/>
      <c r="F385" s="42"/>
      <c r="G385" s="42"/>
      <c r="H385" s="42"/>
      <c r="I385" s="42"/>
      <c r="J385" s="42"/>
      <c r="K385" s="42"/>
    </row>
    <row r="386" spans="1:11" ht="12.75">
      <c r="A386" s="15" t="s">
        <v>7</v>
      </c>
      <c r="B386" s="76">
        <v>4</v>
      </c>
      <c r="C386" s="59"/>
      <c r="D386" s="42"/>
      <c r="E386" s="42"/>
      <c r="F386" s="42"/>
      <c r="G386" s="42"/>
      <c r="H386" s="42"/>
      <c r="I386" s="42"/>
      <c r="J386" s="42"/>
      <c r="K386" s="42"/>
    </row>
    <row r="387" spans="1:3" ht="13.5" thickBot="1">
      <c r="A387" s="15" t="s">
        <v>45</v>
      </c>
      <c r="B387" s="77">
        <f>B385^B386</f>
        <v>6250000</v>
      </c>
      <c r="C387" s="6"/>
    </row>
    <row r="388" spans="1:3" ht="14.25" thickBot="1" thickTop="1">
      <c r="A388" s="106" t="s">
        <v>41</v>
      </c>
      <c r="B388" s="255" t="s">
        <v>42</v>
      </c>
      <c r="C388" s="256" t="s">
        <v>43</v>
      </c>
    </row>
    <row r="389" spans="1:3" ht="12.75">
      <c r="A389" s="15" t="s">
        <v>37</v>
      </c>
      <c r="B389" s="62">
        <f>LOG10(B385)</f>
        <v>1.6989700043360187</v>
      </c>
      <c r="C389" s="64">
        <f>LN(B385)</f>
        <v>3.912023005428146</v>
      </c>
    </row>
    <row r="390" spans="1:3" ht="13.5" thickBot="1">
      <c r="A390" s="104" t="s">
        <v>46</v>
      </c>
      <c r="B390" s="50">
        <f>B386*B389</f>
        <v>6.795880017344075</v>
      </c>
      <c r="C390" s="65">
        <f>B386*C389</f>
        <v>15.648092021712584</v>
      </c>
    </row>
    <row r="391" spans="1:3" ht="13.5" thickBot="1">
      <c r="A391" s="108" t="s">
        <v>85</v>
      </c>
      <c r="B391" s="67">
        <f>10^B390</f>
        <v>6250000.000000008</v>
      </c>
      <c r="C391" s="74">
        <f>2.718281828^C390</f>
        <v>6249999.983484087</v>
      </c>
    </row>
    <row r="392" spans="1:3" ht="12.75">
      <c r="A392" s="252" t="s">
        <v>84</v>
      </c>
      <c r="B392" s="253">
        <f>POWER(10,B390)</f>
        <v>6250000.000000008</v>
      </c>
      <c r="C392" s="254">
        <f>EXP(C390)</f>
        <v>6249999.999999997</v>
      </c>
    </row>
    <row r="393" spans="1:3" ht="12.75">
      <c r="A393" s="289"/>
      <c r="B393" s="290"/>
      <c r="C393" s="290"/>
    </row>
    <row r="395" ht="12.75">
      <c r="A395" s="235" t="s">
        <v>166</v>
      </c>
    </row>
    <row r="397" spans="1:2" ht="12.75">
      <c r="A397" s="261" t="s">
        <v>165</v>
      </c>
      <c r="B397" s="291">
        <v>5</v>
      </c>
    </row>
    <row r="398" spans="2:6" ht="13.5" thickBot="1">
      <c r="B398" s="292" t="s">
        <v>52</v>
      </c>
      <c r="C398" s="293" t="s">
        <v>177</v>
      </c>
      <c r="D398" s="298" t="s">
        <v>178</v>
      </c>
      <c r="E398" s="294" t="s">
        <v>179</v>
      </c>
      <c r="F398" s="295" t="s">
        <v>3</v>
      </c>
    </row>
    <row r="399" spans="2:6" ht="13.5" thickTop="1">
      <c r="B399" s="265">
        <v>5</v>
      </c>
      <c r="C399" s="296">
        <f>$B$386*LOG($B399)</f>
        <v>2.7958800173440754</v>
      </c>
      <c r="D399" s="299">
        <f>6*LOG($B399)</f>
        <v>4.193820026016113</v>
      </c>
      <c r="E399" s="301">
        <f aca="true" t="shared" si="22" ref="E399:E410">10^C399</f>
        <v>625.0000000000009</v>
      </c>
      <c r="F399" s="302">
        <f aca="true" t="shared" si="23" ref="F399:F410">B399^$B$386</f>
        <v>625</v>
      </c>
    </row>
    <row r="400" spans="2:6" ht="12.75">
      <c r="B400" s="265">
        <f>B399+$B$397</f>
        <v>10</v>
      </c>
      <c r="C400" s="296">
        <f aca="true" t="shared" si="24" ref="C400:C410">$B$386*LOG(B400)</f>
        <v>4</v>
      </c>
      <c r="D400" s="299">
        <f aca="true" t="shared" si="25" ref="D400:D410">6*LOG($B400)</f>
        <v>6</v>
      </c>
      <c r="E400" s="301">
        <f t="shared" si="22"/>
        <v>10000</v>
      </c>
      <c r="F400" s="302">
        <f t="shared" si="23"/>
        <v>10000</v>
      </c>
    </row>
    <row r="401" spans="2:6" ht="12.75">
      <c r="B401" s="265">
        <f aca="true" t="shared" si="26" ref="B401:B410">B400+$B$397</f>
        <v>15</v>
      </c>
      <c r="C401" s="296">
        <f t="shared" si="24"/>
        <v>4.704365036222725</v>
      </c>
      <c r="D401" s="299">
        <f t="shared" si="25"/>
        <v>7.056547554334088</v>
      </c>
      <c r="E401" s="301">
        <f t="shared" si="22"/>
        <v>50625.00000000009</v>
      </c>
      <c r="F401" s="302">
        <f t="shared" si="23"/>
        <v>50625</v>
      </c>
    </row>
    <row r="402" spans="2:6" ht="12.75">
      <c r="B402" s="265">
        <f t="shared" si="26"/>
        <v>20</v>
      </c>
      <c r="C402" s="296">
        <f t="shared" si="24"/>
        <v>5.204119982655925</v>
      </c>
      <c r="D402" s="299">
        <f t="shared" si="25"/>
        <v>7.8061799739838875</v>
      </c>
      <c r="E402" s="301">
        <f t="shared" si="22"/>
        <v>160000.0000000002</v>
      </c>
      <c r="F402" s="302">
        <f t="shared" si="23"/>
        <v>160000</v>
      </c>
    </row>
    <row r="403" spans="2:6" ht="12.75">
      <c r="B403" s="265">
        <f t="shared" si="26"/>
        <v>25</v>
      </c>
      <c r="C403" s="296">
        <f t="shared" si="24"/>
        <v>5.591760034688151</v>
      </c>
      <c r="D403" s="299">
        <f t="shared" si="25"/>
        <v>8.387640052032227</v>
      </c>
      <c r="E403" s="301">
        <f t="shared" si="22"/>
        <v>390625.0000000011</v>
      </c>
      <c r="F403" s="302">
        <f t="shared" si="23"/>
        <v>390625</v>
      </c>
    </row>
    <row r="404" spans="2:6" ht="12.75">
      <c r="B404" s="265">
        <f t="shared" si="26"/>
        <v>30</v>
      </c>
      <c r="C404" s="296">
        <f t="shared" si="24"/>
        <v>5.9084850188786495</v>
      </c>
      <c r="D404" s="299">
        <f t="shared" si="25"/>
        <v>8.862727528317974</v>
      </c>
      <c r="E404" s="301">
        <f t="shared" si="22"/>
        <v>810000.0000000002</v>
      </c>
      <c r="F404" s="302">
        <f t="shared" si="23"/>
        <v>810000</v>
      </c>
    </row>
    <row r="405" spans="2:6" ht="12.75">
      <c r="B405" s="265">
        <f t="shared" si="26"/>
        <v>35</v>
      </c>
      <c r="C405" s="296">
        <f t="shared" si="24"/>
        <v>6.176272177401103</v>
      </c>
      <c r="D405" s="299">
        <f t="shared" si="25"/>
        <v>9.264408266101654</v>
      </c>
      <c r="E405" s="301">
        <f t="shared" si="22"/>
        <v>1500625.0000000016</v>
      </c>
      <c r="F405" s="302">
        <f t="shared" si="23"/>
        <v>1500625</v>
      </c>
    </row>
    <row r="406" spans="2:6" ht="12.75">
      <c r="B406" s="265">
        <f t="shared" si="26"/>
        <v>40</v>
      </c>
      <c r="C406" s="296">
        <f t="shared" si="24"/>
        <v>6.408239965311849</v>
      </c>
      <c r="D406" s="299">
        <f t="shared" si="25"/>
        <v>9.612359947967773</v>
      </c>
      <c r="E406" s="301">
        <f t="shared" si="22"/>
        <v>2559999.9999999995</v>
      </c>
      <c r="F406" s="302">
        <f t="shared" si="23"/>
        <v>2560000</v>
      </c>
    </row>
    <row r="407" spans="2:6" ht="12.75">
      <c r="B407" s="265">
        <f t="shared" si="26"/>
        <v>45</v>
      </c>
      <c r="C407" s="296">
        <f t="shared" si="24"/>
        <v>6.612850055101375</v>
      </c>
      <c r="D407" s="299">
        <f t="shared" si="25"/>
        <v>9.919275082652062</v>
      </c>
      <c r="E407" s="301">
        <f t="shared" si="22"/>
        <v>4100625.000000005</v>
      </c>
      <c r="F407" s="302">
        <f t="shared" si="23"/>
        <v>4100625</v>
      </c>
    </row>
    <row r="408" spans="2:6" ht="12.75">
      <c r="B408" s="265">
        <f t="shared" si="26"/>
        <v>50</v>
      </c>
      <c r="C408" s="296">
        <f t="shared" si="24"/>
        <v>6.795880017344075</v>
      </c>
      <c r="D408" s="299">
        <f t="shared" si="25"/>
        <v>10.193820026016112</v>
      </c>
      <c r="E408" s="301">
        <f t="shared" si="22"/>
        <v>6250000.000000008</v>
      </c>
      <c r="F408" s="302">
        <f t="shared" si="23"/>
        <v>6250000</v>
      </c>
    </row>
    <row r="409" spans="2:6" ht="12.75">
      <c r="B409" s="265">
        <f t="shared" si="26"/>
        <v>55</v>
      </c>
      <c r="C409" s="296">
        <f t="shared" si="24"/>
        <v>6.9614507579769755</v>
      </c>
      <c r="D409" s="299">
        <f t="shared" si="25"/>
        <v>10.442176136965463</v>
      </c>
      <c r="E409" s="301">
        <f t="shared" si="22"/>
        <v>9150625.00000001</v>
      </c>
      <c r="F409" s="302">
        <f t="shared" si="23"/>
        <v>9150625</v>
      </c>
    </row>
    <row r="410" spans="2:6" ht="12.75">
      <c r="B410" s="271">
        <f t="shared" si="26"/>
        <v>60</v>
      </c>
      <c r="C410" s="297">
        <f t="shared" si="24"/>
        <v>7.1126050015345745</v>
      </c>
      <c r="D410" s="300">
        <f t="shared" si="25"/>
        <v>10.668907502301861</v>
      </c>
      <c r="E410" s="303">
        <f t="shared" si="22"/>
        <v>12960000.000000032</v>
      </c>
      <c r="F410" s="304">
        <f t="shared" si="23"/>
        <v>12960000</v>
      </c>
    </row>
    <row r="413" spans="1:2" ht="12.75">
      <c r="A413" s="1" t="s">
        <v>180</v>
      </c>
      <c r="B413" s="1" t="s">
        <v>204</v>
      </c>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3.5" thickBot="1">
      <c r="A420" s="78" t="s">
        <v>9</v>
      </c>
      <c r="B420" s="96"/>
    </row>
    <row r="421" spans="1:2" ht="13.5" thickTop="1">
      <c r="A421" s="15" t="s">
        <v>47</v>
      </c>
      <c r="B421" s="306">
        <v>1000</v>
      </c>
    </row>
    <row r="422" spans="1:2" ht="12.75">
      <c r="A422" s="15" t="s">
        <v>87</v>
      </c>
      <c r="B422" s="306">
        <v>3</v>
      </c>
    </row>
    <row r="423" spans="1:2" ht="12.75">
      <c r="A423" s="15" t="s">
        <v>82</v>
      </c>
      <c r="B423" s="306">
        <v>10</v>
      </c>
    </row>
    <row r="424" spans="1:2" ht="12.75">
      <c r="A424" s="15" t="s">
        <v>181</v>
      </c>
      <c r="B424" s="306">
        <f>LOG(B421,B423)</f>
        <v>2.9999999999999996</v>
      </c>
    </row>
    <row r="425" spans="1:2" ht="12.75">
      <c r="A425" s="305" t="s">
        <v>48</v>
      </c>
      <c r="B425" s="307">
        <f>B423^B424</f>
        <v>999.9999999999998</v>
      </c>
    </row>
    <row r="426" spans="1:2" ht="12.75">
      <c r="A426" s="1"/>
      <c r="B426" s="1"/>
    </row>
    <row r="436" ht="12.75">
      <c r="A436" s="112" t="s">
        <v>88</v>
      </c>
    </row>
    <row r="439" spans="1:2" ht="13.5" thickBot="1">
      <c r="A439" s="78" t="s">
        <v>182</v>
      </c>
      <c r="B439" s="96"/>
    </row>
    <row r="440" spans="1:2" ht="13.5" thickTop="1">
      <c r="A440" s="15" t="s">
        <v>86</v>
      </c>
      <c r="B440" s="79">
        <f>SQRT(2)</f>
        <v>1.4142135623730951</v>
      </c>
    </row>
    <row r="441" spans="1:2" ht="12.75">
      <c r="A441" s="15" t="s">
        <v>87</v>
      </c>
      <c r="B441" s="110">
        <f>1/4</f>
        <v>0.25</v>
      </c>
    </row>
    <row r="442" spans="1:2" ht="12.75">
      <c r="A442" s="15"/>
      <c r="B442" s="308"/>
    </row>
    <row r="443" spans="1:2" ht="12.75">
      <c r="A443" s="15" t="s">
        <v>49</v>
      </c>
      <c r="B443" s="12">
        <v>4</v>
      </c>
    </row>
    <row r="444" spans="1:2" ht="12.75">
      <c r="A444" s="104" t="s">
        <v>50</v>
      </c>
      <c r="B444" s="111">
        <f>LOG(B440,4)</f>
        <v>0.25000000000000006</v>
      </c>
    </row>
    <row r="449" spans="1:2" ht="12.75">
      <c r="A449" s="1" t="s">
        <v>183</v>
      </c>
      <c r="B449" s="1" t="s">
        <v>184</v>
      </c>
    </row>
    <row r="450" ht="12.75">
      <c r="B450" s="1"/>
    </row>
    <row r="451" ht="12.75">
      <c r="A451" s="1" t="s">
        <v>110</v>
      </c>
    </row>
    <row r="454" spans="1:2" ht="13.5" thickBot="1">
      <c r="A454" s="78" t="s">
        <v>9</v>
      </c>
      <c r="B454" s="96"/>
    </row>
    <row r="455" spans="1:2" ht="13.5" thickTop="1">
      <c r="A455" s="15" t="s">
        <v>32</v>
      </c>
      <c r="B455" s="12">
        <v>6</v>
      </c>
    </row>
    <row r="456" spans="1:2" ht="12.75">
      <c r="A456" s="15" t="s">
        <v>82</v>
      </c>
      <c r="B456" s="12">
        <v>5</v>
      </c>
    </row>
    <row r="457" spans="1:2" ht="12.75">
      <c r="A457" s="15" t="s">
        <v>89</v>
      </c>
      <c r="B457" s="113">
        <f>2*B455-6</f>
        <v>6</v>
      </c>
    </row>
    <row r="458" spans="1:2" ht="12.75">
      <c r="A458" s="235" t="s">
        <v>90</v>
      </c>
      <c r="B458" s="12">
        <f>24-3*B455</f>
        <v>6</v>
      </c>
    </row>
    <row r="459" spans="1:2" ht="12.75">
      <c r="A459" s="235" t="s">
        <v>91</v>
      </c>
      <c r="B459" s="76">
        <f>LOG(B457,B456)-LOG(B458,B456)</f>
        <v>0</v>
      </c>
    </row>
    <row r="460" spans="1:2" ht="12.75">
      <c r="A460" s="15" t="s">
        <v>92</v>
      </c>
      <c r="B460" s="83">
        <f>LOG(B455,B456)</f>
        <v>1.1132827525593785</v>
      </c>
    </row>
    <row r="461" spans="1:2" ht="12.75">
      <c r="A461" s="104" t="s">
        <v>93</v>
      </c>
      <c r="B461" s="82">
        <f>B456^B460</f>
        <v>6.000000000000001</v>
      </c>
    </row>
    <row r="466" spans="1:2" ht="12.75">
      <c r="A466" s="1"/>
      <c r="B466" s="1"/>
    </row>
    <row r="467" spans="1:2" ht="12.75">
      <c r="A467" s="1"/>
      <c r="B467" s="1"/>
    </row>
    <row r="468" spans="1:2" ht="12.75">
      <c r="A468" s="1" t="s">
        <v>110</v>
      </c>
      <c r="B468" s="1"/>
    </row>
    <row r="469" spans="1:2" ht="12.75">
      <c r="A469" s="1"/>
      <c r="B469" s="1"/>
    </row>
    <row r="470" spans="1:2" ht="12.75">
      <c r="A470" s="1"/>
      <c r="B470" s="1"/>
    </row>
    <row r="472" spans="1:2" ht="13.5" thickBot="1">
      <c r="A472" s="78" t="s">
        <v>9</v>
      </c>
      <c r="B472" s="96"/>
    </row>
    <row r="473" spans="1:2" ht="13.5" thickTop="1">
      <c r="A473" s="15" t="s">
        <v>51</v>
      </c>
      <c r="B473" s="309">
        <f>-2/3</f>
        <v>-0.6666666666666666</v>
      </c>
    </row>
    <row r="474" spans="1:2" s="114" customFormat="1" ht="12.75">
      <c r="A474" s="232" t="s">
        <v>82</v>
      </c>
      <c r="B474" s="27">
        <v>5</v>
      </c>
    </row>
    <row r="475" spans="1:2" ht="12.75">
      <c r="A475" s="15" t="s">
        <v>94</v>
      </c>
      <c r="B475" s="79">
        <f>LOG(2*B473+8,5)</f>
        <v>1.1787469216608009</v>
      </c>
    </row>
    <row r="476" spans="1:8" ht="12.75">
      <c r="A476" s="15" t="s">
        <v>95</v>
      </c>
      <c r="B476" s="79">
        <f>LOG(B473+2,B474)</f>
        <v>0.17874692166080086</v>
      </c>
      <c r="G476" s="42"/>
      <c r="H476" s="42"/>
    </row>
    <row r="477" spans="1:2" ht="13.5" thickBot="1">
      <c r="A477" s="107" t="s">
        <v>96</v>
      </c>
      <c r="B477" s="115">
        <f>B475-B476</f>
        <v>1</v>
      </c>
    </row>
    <row r="478" spans="1:2" ht="12.75">
      <c r="A478" s="15" t="s">
        <v>98</v>
      </c>
      <c r="B478" s="79">
        <f>2*B473+8</f>
        <v>6.666666666666667</v>
      </c>
    </row>
    <row r="479" spans="1:2" ht="12.75">
      <c r="A479" s="15" t="s">
        <v>99</v>
      </c>
      <c r="B479" s="79">
        <f>B473+2</f>
        <v>1.3333333333333335</v>
      </c>
    </row>
    <row r="480" spans="1:2" ht="13.5" thickBot="1">
      <c r="A480" s="107" t="s">
        <v>97</v>
      </c>
      <c r="B480" s="115">
        <f>LOG(B478/B479,5)</f>
        <v>1</v>
      </c>
    </row>
    <row r="481" ht="12.75">
      <c r="B481" s="80"/>
    </row>
    <row r="482" spans="1:2" ht="12.75">
      <c r="A482" s="80"/>
      <c r="B482" s="80"/>
    </row>
    <row r="483" spans="1:2" ht="12.75">
      <c r="A483" s="1" t="s">
        <v>58</v>
      </c>
      <c r="B483" s="84" t="s">
        <v>205</v>
      </c>
    </row>
    <row r="484" spans="1:2" ht="12.75">
      <c r="A484" s="1"/>
      <c r="B484" s="84"/>
    </row>
    <row r="485" spans="1:2" ht="12.75">
      <c r="A485" s="1" t="s">
        <v>110</v>
      </c>
      <c r="B485" s="84"/>
    </row>
    <row r="486" spans="1:2" ht="12.75">
      <c r="A486" s="1"/>
      <c r="B486" s="84"/>
    </row>
    <row r="488" spans="1:5" ht="13.5" thickBot="1">
      <c r="A488" s="78" t="s">
        <v>185</v>
      </c>
      <c r="B488" s="96"/>
      <c r="E488" s="81"/>
    </row>
    <row r="489" spans="1:5" ht="13.5" thickTop="1">
      <c r="A489" s="15" t="s">
        <v>100</v>
      </c>
      <c r="B489" s="12">
        <v>5</v>
      </c>
      <c r="E489" s="42"/>
    </row>
    <row r="490" spans="1:5" ht="12.75">
      <c r="A490" s="15" t="s">
        <v>101</v>
      </c>
      <c r="B490" s="12">
        <v>3</v>
      </c>
      <c r="E490" s="42"/>
    </row>
    <row r="491" spans="1:2" ht="12.75">
      <c r="A491" s="15" t="s">
        <v>87</v>
      </c>
      <c r="B491" s="117">
        <f>-1/B490</f>
        <v>-0.3333333333333333</v>
      </c>
    </row>
    <row r="492" spans="1:2" ht="13.5" thickBot="1">
      <c r="A492" s="107" t="s">
        <v>211</v>
      </c>
      <c r="B492" s="310">
        <f>1/(B489^B490)</f>
        <v>0.008</v>
      </c>
    </row>
    <row r="493" spans="1:2" ht="12.75">
      <c r="A493" s="15" t="s">
        <v>53</v>
      </c>
      <c r="B493" s="76">
        <f>B492^B491</f>
        <v>5</v>
      </c>
    </row>
    <row r="494" spans="1:2" ht="12.75">
      <c r="A494" s="104" t="s">
        <v>54</v>
      </c>
      <c r="B494" s="118">
        <f>LOG(B493,B492)</f>
        <v>-0.3333333333333333</v>
      </c>
    </row>
    <row r="497" spans="1:2" ht="12.75">
      <c r="A497" s="1" t="s">
        <v>60</v>
      </c>
      <c r="B497" s="1" t="s">
        <v>206</v>
      </c>
    </row>
    <row r="499" ht="12.75">
      <c r="A499" t="s">
        <v>186</v>
      </c>
    </row>
    <row r="502" spans="1:2" ht="13.5" thickBot="1">
      <c r="A502" s="78" t="s">
        <v>9</v>
      </c>
      <c r="B502" s="96" t="s">
        <v>107</v>
      </c>
    </row>
    <row r="503" spans="1:3" ht="13.5" thickTop="1">
      <c r="A503" s="315" t="s">
        <v>103</v>
      </c>
      <c r="B503" s="34">
        <v>0.5</v>
      </c>
      <c r="C503" s="3"/>
    </row>
    <row r="504" spans="1:3" ht="12.75">
      <c r="A504" s="15" t="s">
        <v>102</v>
      </c>
      <c r="B504" s="12">
        <v>-4</v>
      </c>
      <c r="C504" s="6"/>
    </row>
    <row r="505" spans="1:3" ht="13.5" thickBot="1">
      <c r="A505" s="107" t="s">
        <v>57</v>
      </c>
      <c r="B505" s="11">
        <v>0.5</v>
      </c>
      <c r="C505" s="10"/>
    </row>
    <row r="506" spans="1:3" ht="12.75">
      <c r="A506" s="329" t="s">
        <v>55</v>
      </c>
      <c r="B506" s="364" t="s">
        <v>56</v>
      </c>
      <c r="C506" s="365"/>
    </row>
    <row r="507" spans="1:3" ht="13.5" thickBot="1">
      <c r="A507" s="317" t="s">
        <v>52</v>
      </c>
      <c r="B507" s="337" t="s">
        <v>104</v>
      </c>
      <c r="C507" s="338" t="s">
        <v>105</v>
      </c>
    </row>
    <row r="508" spans="1:3" ht="13.5" thickTop="1">
      <c r="A508" s="85">
        <f>B504</f>
        <v>-4</v>
      </c>
      <c r="B508" s="89">
        <f>$B$503^A508</f>
        <v>16</v>
      </c>
      <c r="C508" s="86">
        <f>(1/$B$503)^A508</f>
        <v>0.0625</v>
      </c>
    </row>
    <row r="509" spans="1:3" ht="12.75">
      <c r="A509" s="85">
        <f aca="true" t="shared" si="27" ref="A509:A524">A508+$B$505</f>
        <v>-3.5</v>
      </c>
      <c r="B509" s="89">
        <f aca="true" t="shared" si="28" ref="B509:B524">$B$503^A509</f>
        <v>11.31370849898476</v>
      </c>
      <c r="C509" s="86">
        <f aca="true" t="shared" si="29" ref="C509:C524">(1/$B$503)^A509</f>
        <v>0.08838834764831845</v>
      </c>
    </row>
    <row r="510" spans="1:3" ht="12.75">
      <c r="A510" s="85">
        <f t="shared" si="27"/>
        <v>-3</v>
      </c>
      <c r="B510" s="89">
        <f t="shared" si="28"/>
        <v>8</v>
      </c>
      <c r="C510" s="86">
        <f t="shared" si="29"/>
        <v>0.125</v>
      </c>
    </row>
    <row r="511" spans="1:3" ht="12.75">
      <c r="A511" s="85">
        <f t="shared" si="27"/>
        <v>-2.5</v>
      </c>
      <c r="B511" s="89">
        <f t="shared" si="28"/>
        <v>5.65685424949238</v>
      </c>
      <c r="C511" s="86">
        <f t="shared" si="29"/>
        <v>0.17677669529663687</v>
      </c>
    </row>
    <row r="512" spans="1:3" ht="12.75">
      <c r="A512" s="85">
        <f t="shared" si="27"/>
        <v>-2</v>
      </c>
      <c r="B512" s="89">
        <f t="shared" si="28"/>
        <v>4</v>
      </c>
      <c r="C512" s="86">
        <f t="shared" si="29"/>
        <v>0.25</v>
      </c>
    </row>
    <row r="513" spans="1:3" ht="12.75">
      <c r="A513" s="85">
        <f t="shared" si="27"/>
        <v>-1.5</v>
      </c>
      <c r="B513" s="89">
        <f t="shared" si="28"/>
        <v>2.82842712474619</v>
      </c>
      <c r="C513" s="86">
        <f t="shared" si="29"/>
        <v>0.3535533905932738</v>
      </c>
    </row>
    <row r="514" spans="1:3" ht="12.75">
      <c r="A514" s="85">
        <f t="shared" si="27"/>
        <v>-1</v>
      </c>
      <c r="B514" s="89">
        <f t="shared" si="28"/>
        <v>2</v>
      </c>
      <c r="C514" s="86">
        <f t="shared" si="29"/>
        <v>0.5</v>
      </c>
    </row>
    <row r="515" spans="1:3" ht="12.75">
      <c r="A515" s="85">
        <f t="shared" si="27"/>
        <v>-0.5</v>
      </c>
      <c r="B515" s="89">
        <f t="shared" si="28"/>
        <v>1.414213562373095</v>
      </c>
      <c r="C515" s="86">
        <f t="shared" si="29"/>
        <v>0.7071067811865475</v>
      </c>
    </row>
    <row r="516" spans="1:3" ht="12.75">
      <c r="A516" s="85">
        <f t="shared" si="27"/>
        <v>0</v>
      </c>
      <c r="B516" s="89">
        <f t="shared" si="28"/>
        <v>1</v>
      </c>
      <c r="C516" s="86">
        <f t="shared" si="29"/>
        <v>1</v>
      </c>
    </row>
    <row r="517" spans="1:3" ht="12.75">
      <c r="A517" s="85">
        <f t="shared" si="27"/>
        <v>0.5</v>
      </c>
      <c r="B517" s="89">
        <f t="shared" si="28"/>
        <v>0.7071067811865476</v>
      </c>
      <c r="C517" s="86">
        <f t="shared" si="29"/>
        <v>1.4142135623730951</v>
      </c>
    </row>
    <row r="518" spans="1:3" ht="12.75">
      <c r="A518" s="85">
        <f t="shared" si="27"/>
        <v>1</v>
      </c>
      <c r="B518" s="89">
        <f t="shared" si="28"/>
        <v>0.5</v>
      </c>
      <c r="C518" s="86">
        <f t="shared" si="29"/>
        <v>2</v>
      </c>
    </row>
    <row r="519" spans="1:3" ht="12.75">
      <c r="A519" s="85">
        <f t="shared" si="27"/>
        <v>1.5</v>
      </c>
      <c r="B519" s="89">
        <f t="shared" si="28"/>
        <v>0.3535533905932738</v>
      </c>
      <c r="C519" s="86">
        <f t="shared" si="29"/>
        <v>2.82842712474619</v>
      </c>
    </row>
    <row r="520" spans="1:3" ht="12.75">
      <c r="A520" s="85">
        <f t="shared" si="27"/>
        <v>2</v>
      </c>
      <c r="B520" s="89">
        <f t="shared" si="28"/>
        <v>0.25</v>
      </c>
      <c r="C520" s="86">
        <f t="shared" si="29"/>
        <v>4</v>
      </c>
    </row>
    <row r="521" spans="1:3" ht="12.75">
      <c r="A521" s="85">
        <f t="shared" si="27"/>
        <v>2.5</v>
      </c>
      <c r="B521" s="89">
        <f t="shared" si="28"/>
        <v>0.1767766952966369</v>
      </c>
      <c r="C521" s="86">
        <f t="shared" si="29"/>
        <v>5.656854249492381</v>
      </c>
    </row>
    <row r="522" spans="1:3" ht="12.75">
      <c r="A522" s="85">
        <f t="shared" si="27"/>
        <v>3</v>
      </c>
      <c r="B522" s="89">
        <f t="shared" si="28"/>
        <v>0.125</v>
      </c>
      <c r="C522" s="86">
        <f t="shared" si="29"/>
        <v>8</v>
      </c>
    </row>
    <row r="523" spans="1:3" ht="12.75">
      <c r="A523" s="85">
        <f t="shared" si="27"/>
        <v>3.5</v>
      </c>
      <c r="B523" s="89">
        <f t="shared" si="28"/>
        <v>0.08838834764831845</v>
      </c>
      <c r="C523" s="86">
        <f t="shared" si="29"/>
        <v>11.31370849898476</v>
      </c>
    </row>
    <row r="524" spans="1:3" ht="12.75">
      <c r="A524" s="87">
        <f t="shared" si="27"/>
        <v>4</v>
      </c>
      <c r="B524" s="90">
        <f t="shared" si="28"/>
        <v>0.0625</v>
      </c>
      <c r="C524" s="88">
        <f t="shared" si="29"/>
        <v>16</v>
      </c>
    </row>
    <row r="527" spans="1:2" ht="12.75">
      <c r="A527" s="1" t="s">
        <v>207</v>
      </c>
      <c r="B527" s="1" t="s">
        <v>208</v>
      </c>
    </row>
    <row r="529" ht="12.75">
      <c r="A529" s="226" t="s">
        <v>141</v>
      </c>
    </row>
    <row r="532" spans="3:4" ht="12.75">
      <c r="C532" s="5"/>
      <c r="D532" s="5"/>
    </row>
    <row r="533" spans="1:4" ht="12.75">
      <c r="A533" s="315" t="s">
        <v>103</v>
      </c>
      <c r="B533" s="34">
        <v>3</v>
      </c>
      <c r="C533" s="5"/>
      <c r="D533" s="5"/>
    </row>
    <row r="534" spans="1:4" ht="12.75">
      <c r="A534" s="15" t="s">
        <v>188</v>
      </c>
      <c r="B534" s="12">
        <v>2</v>
      </c>
      <c r="C534" s="5"/>
      <c r="D534" s="5"/>
    </row>
    <row r="535" spans="1:4" ht="12.75">
      <c r="A535" s="15" t="s">
        <v>102</v>
      </c>
      <c r="B535" s="12">
        <v>-1.5</v>
      </c>
      <c r="C535" s="5"/>
      <c r="D535" s="5"/>
    </row>
    <row r="536" spans="1:4" ht="13.5" thickBot="1">
      <c r="A536" s="107" t="s">
        <v>57</v>
      </c>
      <c r="B536" s="11">
        <v>0.5</v>
      </c>
      <c r="C536" s="5"/>
      <c r="D536" s="5"/>
    </row>
    <row r="537" spans="1:2" ht="12.75">
      <c r="A537" s="329" t="s">
        <v>55</v>
      </c>
      <c r="B537" s="339" t="s">
        <v>56</v>
      </c>
    </row>
    <row r="538" spans="1:2" ht="13.5" thickBot="1">
      <c r="A538" s="317" t="s">
        <v>52</v>
      </c>
      <c r="B538" s="340" t="s">
        <v>59</v>
      </c>
    </row>
    <row r="539" spans="1:2" ht="13.5" thickTop="1">
      <c r="A539" s="4">
        <f>B535</f>
        <v>-1.5</v>
      </c>
      <c r="B539" s="91">
        <f>$B$533^($B$534+A539)</f>
        <v>1.7320508075688772</v>
      </c>
    </row>
    <row r="540" spans="1:2" ht="12.75">
      <c r="A540" s="85">
        <f>A539+$B$536</f>
        <v>-1</v>
      </c>
      <c r="B540" s="91">
        <f aca="true" t="shared" si="30" ref="B540:B555">$B$533^($B$534+A540)</f>
        <v>3</v>
      </c>
    </row>
    <row r="541" spans="1:2" ht="12.75">
      <c r="A541" s="85">
        <f aca="true" t="shared" si="31" ref="A541:A555">A540+$B$570</f>
        <v>-0.8</v>
      </c>
      <c r="B541" s="91">
        <f t="shared" si="30"/>
        <v>3.737192818846552</v>
      </c>
    </row>
    <row r="542" spans="1:2" ht="12.75">
      <c r="A542" s="85">
        <f t="shared" si="31"/>
        <v>-0.6000000000000001</v>
      </c>
      <c r="B542" s="91">
        <f t="shared" si="30"/>
        <v>4.655536721746079</v>
      </c>
    </row>
    <row r="543" spans="1:2" ht="12.75">
      <c r="A543" s="85">
        <f t="shared" si="31"/>
        <v>-0.4000000000000001</v>
      </c>
      <c r="B543" s="91">
        <f t="shared" si="30"/>
        <v>5.799546134795289</v>
      </c>
    </row>
    <row r="544" spans="1:2" ht="12.75">
      <c r="A544" s="85">
        <f t="shared" si="31"/>
        <v>-0.20000000000000007</v>
      </c>
      <c r="B544" s="91">
        <f t="shared" si="30"/>
        <v>7.224674055842076</v>
      </c>
    </row>
    <row r="545" spans="1:2" ht="12.75">
      <c r="A545" s="85">
        <f t="shared" si="31"/>
        <v>0</v>
      </c>
      <c r="B545" s="91">
        <f t="shared" si="30"/>
        <v>9</v>
      </c>
    </row>
    <row r="546" spans="1:2" ht="12.75">
      <c r="A546" s="85">
        <f t="shared" si="31"/>
        <v>0.2</v>
      </c>
      <c r="B546" s="91">
        <f t="shared" si="30"/>
        <v>11.211578456539659</v>
      </c>
    </row>
    <row r="547" spans="1:2" ht="12.75">
      <c r="A547" s="85">
        <f t="shared" si="31"/>
        <v>0.4</v>
      </c>
      <c r="B547" s="91">
        <f t="shared" si="30"/>
        <v>13.966610165238238</v>
      </c>
    </row>
    <row r="548" spans="1:2" ht="12.75">
      <c r="A548" s="85">
        <f t="shared" si="31"/>
        <v>0.6000000000000001</v>
      </c>
      <c r="B548" s="91">
        <f t="shared" si="30"/>
        <v>17.398638404385867</v>
      </c>
    </row>
    <row r="549" spans="1:2" ht="12.75">
      <c r="A549" s="85">
        <f t="shared" si="31"/>
        <v>0.8</v>
      </c>
      <c r="B549" s="91">
        <f t="shared" si="30"/>
        <v>21.674022167526225</v>
      </c>
    </row>
    <row r="550" spans="1:2" ht="12.75">
      <c r="A550" s="85">
        <f t="shared" si="31"/>
        <v>1</v>
      </c>
      <c r="B550" s="91">
        <f t="shared" si="30"/>
        <v>27</v>
      </c>
    </row>
    <row r="551" spans="1:2" ht="12.75">
      <c r="A551" s="85">
        <f t="shared" si="31"/>
        <v>1.2</v>
      </c>
      <c r="B551" s="91">
        <f t="shared" si="30"/>
        <v>33.63473536961899</v>
      </c>
    </row>
    <row r="552" spans="1:2" ht="12.75">
      <c r="A552" s="85">
        <f t="shared" si="31"/>
        <v>1.4</v>
      </c>
      <c r="B552" s="91">
        <f t="shared" si="30"/>
        <v>41.899830495714724</v>
      </c>
    </row>
    <row r="553" spans="1:2" ht="12.75">
      <c r="A553" s="85">
        <f t="shared" si="31"/>
        <v>1.5999999999999999</v>
      </c>
      <c r="B553" s="91">
        <f t="shared" si="30"/>
        <v>52.1959152131576</v>
      </c>
    </row>
    <row r="554" spans="1:2" ht="12.75">
      <c r="A554" s="85">
        <f t="shared" si="31"/>
        <v>1.7999999999999998</v>
      </c>
      <c r="B554" s="91">
        <f t="shared" si="30"/>
        <v>65.02206650257867</v>
      </c>
    </row>
    <row r="555" spans="1:2" ht="12.75">
      <c r="A555" s="87">
        <f t="shared" si="31"/>
        <v>1.9999999999999998</v>
      </c>
      <c r="B555" s="92">
        <f t="shared" si="30"/>
        <v>81</v>
      </c>
    </row>
    <row r="560" spans="1:2" ht="12.75">
      <c r="A560" s="1" t="s">
        <v>194</v>
      </c>
      <c r="B560" s="1" t="s">
        <v>195</v>
      </c>
    </row>
    <row r="562" ht="12.75">
      <c r="A562" s="226" t="s">
        <v>193</v>
      </c>
    </row>
    <row r="565" spans="1:2" ht="12.75">
      <c r="A565" s="315" t="s">
        <v>103</v>
      </c>
      <c r="B565" s="34">
        <v>2.5</v>
      </c>
    </row>
    <row r="566" spans="1:2" ht="12.75">
      <c r="A566" s="15" t="s">
        <v>188</v>
      </c>
      <c r="B566" s="12">
        <v>2</v>
      </c>
    </row>
    <row r="567" spans="1:2" ht="12.75">
      <c r="A567" s="15" t="s">
        <v>189</v>
      </c>
      <c r="B567" s="12">
        <v>2</v>
      </c>
    </row>
    <row r="568" spans="1:2" ht="12.75">
      <c r="A568" s="15" t="s">
        <v>187</v>
      </c>
      <c r="B568" s="12">
        <v>2</v>
      </c>
    </row>
    <row r="569" spans="1:2" ht="12.75">
      <c r="A569" s="15" t="s">
        <v>102</v>
      </c>
      <c r="B569" s="12">
        <v>-1.5</v>
      </c>
    </row>
    <row r="570" spans="1:2" ht="12.75">
      <c r="A570" s="15" t="s">
        <v>57</v>
      </c>
      <c r="B570" s="12">
        <v>0.2</v>
      </c>
    </row>
    <row r="571" spans="1:3" ht="12.75">
      <c r="A571" s="316" t="s">
        <v>55</v>
      </c>
      <c r="B571" s="366" t="s">
        <v>192</v>
      </c>
      <c r="C571" s="367"/>
    </row>
    <row r="572" spans="1:3" ht="13.5" thickBot="1">
      <c r="A572" s="317" t="s">
        <v>52</v>
      </c>
      <c r="B572" s="318" t="s">
        <v>190</v>
      </c>
      <c r="C572" s="319" t="s">
        <v>191</v>
      </c>
    </row>
    <row r="573" spans="1:3" ht="13.5" thickTop="1">
      <c r="A573" s="85">
        <f>B569</f>
        <v>-1.5</v>
      </c>
      <c r="B573" s="311">
        <f>$B$565^($B$566*A573-$B$567)-$B$568</f>
        <v>-1.98976</v>
      </c>
      <c r="C573" s="312">
        <f>$B$565^($B$566*A573-$B$567)+$B$568</f>
        <v>2.01024</v>
      </c>
    </row>
    <row r="574" spans="1:3" ht="12.75">
      <c r="A574" s="85">
        <f aca="true" t="shared" si="32" ref="A574:A588">A573+$B$570</f>
        <v>-1.3</v>
      </c>
      <c r="B574" s="311">
        <f aca="true" t="shared" si="33" ref="B574:B588">$B$565^($B$566*A574-$B$567)-$B$568</f>
        <v>-1.9852267529635101</v>
      </c>
      <c r="C574" s="312">
        <f aca="true" t="shared" si="34" ref="C574:C587">$B$565^($B$566*A574-$B$567)+$B$568</f>
        <v>2.01477324703649</v>
      </c>
    </row>
    <row r="575" spans="1:3" ht="12.75">
      <c r="A575" s="85">
        <f t="shared" si="32"/>
        <v>-1.1</v>
      </c>
      <c r="B575" s="311">
        <f t="shared" si="33"/>
        <v>-1.9786866378905121</v>
      </c>
      <c r="C575" s="312">
        <f t="shared" si="34"/>
        <v>2.021313362109488</v>
      </c>
    </row>
    <row r="576" spans="1:3" ht="12.75">
      <c r="A576" s="85">
        <f t="shared" si="32"/>
        <v>-0.9000000000000001</v>
      </c>
      <c r="B576" s="311">
        <f t="shared" si="33"/>
        <v>-1.9692512144900753</v>
      </c>
      <c r="C576" s="312">
        <f t="shared" si="34"/>
        <v>2.0307487855099247</v>
      </c>
    </row>
    <row r="577" spans="1:3" ht="12.75">
      <c r="A577" s="85">
        <f t="shared" si="32"/>
        <v>-0.7000000000000002</v>
      </c>
      <c r="B577" s="311">
        <f t="shared" si="33"/>
        <v>-1.9556387300380706</v>
      </c>
      <c r="C577" s="312">
        <f t="shared" si="34"/>
        <v>2.044361269961929</v>
      </c>
    </row>
    <row r="578" spans="1:3" ht="12.75">
      <c r="A578" s="85">
        <f t="shared" si="32"/>
        <v>-0.5000000000000002</v>
      </c>
      <c r="B578" s="311">
        <f t="shared" si="33"/>
        <v>-1.936</v>
      </c>
      <c r="C578" s="312">
        <f t="shared" si="34"/>
        <v>2.064</v>
      </c>
    </row>
    <row r="579" spans="1:3" ht="12.75">
      <c r="A579" s="85">
        <f t="shared" si="32"/>
        <v>-0.3000000000000002</v>
      </c>
      <c r="B579" s="311">
        <f t="shared" si="33"/>
        <v>-1.9076672060219384</v>
      </c>
      <c r="C579" s="312">
        <f t="shared" si="34"/>
        <v>2.092332793978062</v>
      </c>
    </row>
    <row r="580" spans="1:3" ht="12.75">
      <c r="A580" s="85">
        <f t="shared" si="32"/>
        <v>-0.1000000000000002</v>
      </c>
      <c r="B580" s="311">
        <f t="shared" si="33"/>
        <v>-1.8667914868157003</v>
      </c>
      <c r="C580" s="312">
        <f t="shared" si="34"/>
        <v>2.1332085131842997</v>
      </c>
    </row>
    <row r="581" spans="1:3" ht="12.75">
      <c r="A581" s="85">
        <f t="shared" si="32"/>
        <v>0.09999999999999981</v>
      </c>
      <c r="B581" s="311">
        <f t="shared" si="33"/>
        <v>-1.807820090562971</v>
      </c>
      <c r="C581" s="312">
        <f t="shared" si="34"/>
        <v>2.192179909437029</v>
      </c>
    </row>
    <row r="582" spans="1:3" ht="12.75">
      <c r="A582" s="85">
        <f t="shared" si="32"/>
        <v>0.2999999999999998</v>
      </c>
      <c r="B582" s="311">
        <f t="shared" si="33"/>
        <v>-1.7227420627379415</v>
      </c>
      <c r="C582" s="312">
        <f t="shared" si="34"/>
        <v>2.2772579372620583</v>
      </c>
    </row>
    <row r="583" spans="1:3" ht="12.75">
      <c r="A583" s="85">
        <f t="shared" si="32"/>
        <v>0.49999999999999983</v>
      </c>
      <c r="B583" s="311">
        <f t="shared" si="33"/>
        <v>-1.6</v>
      </c>
      <c r="C583" s="312">
        <f t="shared" si="34"/>
        <v>2.4</v>
      </c>
    </row>
    <row r="584" spans="1:3" ht="12.75">
      <c r="A584" s="85">
        <f t="shared" si="32"/>
        <v>0.6999999999999998</v>
      </c>
      <c r="B584" s="311">
        <f t="shared" si="33"/>
        <v>-1.4229200376371147</v>
      </c>
      <c r="C584" s="312">
        <f t="shared" si="34"/>
        <v>2.5770799623628853</v>
      </c>
    </row>
    <row r="585" spans="1:3" ht="12.75">
      <c r="A585" s="85">
        <f t="shared" si="32"/>
        <v>0.8999999999999999</v>
      </c>
      <c r="B585" s="311">
        <f t="shared" si="33"/>
        <v>-1.1674467925981271</v>
      </c>
      <c r="C585" s="312">
        <f t="shared" si="34"/>
        <v>2.832553207401873</v>
      </c>
    </row>
    <row r="586" spans="1:3" ht="12.75">
      <c r="A586" s="85">
        <f t="shared" si="32"/>
        <v>1.0999999999999999</v>
      </c>
      <c r="B586" s="311">
        <f t="shared" si="33"/>
        <v>-0.7988755660185691</v>
      </c>
      <c r="C586" s="312">
        <f t="shared" si="34"/>
        <v>3.201124433981431</v>
      </c>
    </row>
    <row r="587" spans="1:3" ht="12.75">
      <c r="A587" s="85">
        <f t="shared" si="32"/>
        <v>1.2999999999999998</v>
      </c>
      <c r="B587" s="311">
        <f t="shared" si="33"/>
        <v>-0.26713789211213457</v>
      </c>
      <c r="C587" s="312">
        <f t="shared" si="34"/>
        <v>3.7328621078878657</v>
      </c>
    </row>
    <row r="588" spans="1:3" ht="12.75">
      <c r="A588" s="87">
        <f t="shared" si="32"/>
        <v>1.4999999999999998</v>
      </c>
      <c r="B588" s="314">
        <f t="shared" si="33"/>
        <v>0.4999999999999991</v>
      </c>
      <c r="C588" s="313">
        <f>$B$565^($B$566*A588-$B$567)+$B$568</f>
        <v>4.499999999999999</v>
      </c>
    </row>
    <row r="590" spans="1:2" ht="12.75">
      <c r="A590" s="1" t="s">
        <v>61</v>
      </c>
      <c r="B590" s="1" t="s">
        <v>197</v>
      </c>
    </row>
    <row r="592" ht="12.75">
      <c r="A592" s="1" t="s">
        <v>198</v>
      </c>
    </row>
    <row r="595" spans="1:3" ht="13.5" thickBot="1">
      <c r="A595" s="98" t="s">
        <v>201</v>
      </c>
      <c r="B595" s="353" t="s">
        <v>199</v>
      </c>
      <c r="C595" s="368"/>
    </row>
    <row r="596" spans="1:3" ht="12.75">
      <c r="A596" s="15" t="s">
        <v>106</v>
      </c>
      <c r="B596" s="5">
        <v>2</v>
      </c>
      <c r="C596" s="12">
        <v>-2</v>
      </c>
    </row>
    <row r="597" spans="1:3" ht="12.75">
      <c r="A597" s="15" t="s">
        <v>200</v>
      </c>
      <c r="B597" s="5">
        <v>2</v>
      </c>
      <c r="C597" s="12">
        <v>2</v>
      </c>
    </row>
    <row r="598" spans="1:3" ht="12.75">
      <c r="A598" s="15" t="s">
        <v>57</v>
      </c>
      <c r="B598" s="5">
        <v>1</v>
      </c>
      <c r="C598" s="13"/>
    </row>
    <row r="599" spans="1:3" ht="12.75">
      <c r="A599" s="316" t="s">
        <v>55</v>
      </c>
      <c r="B599" s="366" t="s">
        <v>192</v>
      </c>
      <c r="C599" s="367"/>
    </row>
    <row r="600" spans="1:3" ht="13.5" thickBot="1">
      <c r="A600" s="317" t="s">
        <v>52</v>
      </c>
      <c r="B600" s="341" t="s">
        <v>190</v>
      </c>
      <c r="C600" s="342" t="s">
        <v>191</v>
      </c>
    </row>
    <row r="601" spans="1:3" ht="13.5" thickTop="1">
      <c r="A601" s="94">
        <v>-1.9</v>
      </c>
      <c r="B601" s="79">
        <f aca="true" t="shared" si="35" ref="B601:B615">LOG(A601+$B$596,$B$597)</f>
        <v>-3.3219280948873613</v>
      </c>
      <c r="C601" s="6"/>
    </row>
    <row r="602" spans="1:3" ht="12.75">
      <c r="A602" s="94">
        <f aca="true" t="shared" si="36" ref="A602:A615">A601+$B$598</f>
        <v>-0.8999999999999999</v>
      </c>
      <c r="B602" s="79">
        <f t="shared" si="35"/>
        <v>0.13750352374993502</v>
      </c>
      <c r="C602" s="6"/>
    </row>
    <row r="603" spans="1:3" ht="12.75">
      <c r="A603" s="94">
        <f t="shared" si="36"/>
        <v>0.10000000000000009</v>
      </c>
      <c r="B603" s="79">
        <f t="shared" si="35"/>
        <v>1.070389327891398</v>
      </c>
      <c r="C603" s="6"/>
    </row>
    <row r="604" spans="1:3" ht="12.75">
      <c r="A604" s="94">
        <f t="shared" si="36"/>
        <v>1.1</v>
      </c>
      <c r="B604" s="79">
        <f t="shared" si="35"/>
        <v>1.632268215499513</v>
      </c>
      <c r="C604" s="6"/>
    </row>
    <row r="605" spans="1:3" ht="12.75">
      <c r="A605" s="94">
        <f t="shared" si="36"/>
        <v>2.1</v>
      </c>
      <c r="B605" s="79">
        <f t="shared" si="35"/>
        <v>2.035623909730721</v>
      </c>
      <c r="C605" s="59">
        <f>LOG(A605+$C$596,$C$597)</f>
        <v>-3.3219280948873613</v>
      </c>
    </row>
    <row r="606" spans="1:3" ht="12.75">
      <c r="A606" s="94">
        <f t="shared" si="36"/>
        <v>3.1</v>
      </c>
      <c r="B606" s="79">
        <f t="shared" si="35"/>
        <v>2.3504972470841334</v>
      </c>
      <c r="C606" s="59">
        <f aca="true" t="shared" si="37" ref="C606:C613">LOG(A606+$C$596,$C$597)</f>
        <v>0.13750352374993502</v>
      </c>
    </row>
    <row r="607" spans="1:3" ht="12.75">
      <c r="A607" s="94">
        <f t="shared" si="36"/>
        <v>4.1</v>
      </c>
      <c r="B607" s="79">
        <f t="shared" si="35"/>
        <v>2.608809242675524</v>
      </c>
      <c r="C607" s="59">
        <f t="shared" si="37"/>
        <v>1.0703893278913976</v>
      </c>
    </row>
    <row r="608" spans="1:3" ht="12.75">
      <c r="A608" s="94">
        <f t="shared" si="36"/>
        <v>5.1</v>
      </c>
      <c r="B608" s="79">
        <f t="shared" si="35"/>
        <v>2.82781902461732</v>
      </c>
      <c r="C608" s="59">
        <f t="shared" si="37"/>
        <v>1.6322682154995127</v>
      </c>
    </row>
    <row r="609" spans="1:3" ht="12.75">
      <c r="A609" s="94">
        <f t="shared" si="36"/>
        <v>6.1</v>
      </c>
      <c r="B609" s="79">
        <f t="shared" si="35"/>
        <v>3.0179219079972626</v>
      </c>
      <c r="C609" s="59">
        <f t="shared" si="37"/>
        <v>2.035623909730721</v>
      </c>
    </row>
    <row r="610" spans="1:3" ht="12.75">
      <c r="A610" s="94">
        <f t="shared" si="36"/>
        <v>7.1</v>
      </c>
      <c r="B610" s="79">
        <f t="shared" si="35"/>
        <v>3.1858665453113337</v>
      </c>
      <c r="C610" s="59">
        <f t="shared" si="37"/>
        <v>2.3504972470841334</v>
      </c>
    </row>
    <row r="611" spans="1:3" ht="12.75">
      <c r="A611" s="94">
        <f t="shared" si="36"/>
        <v>8.1</v>
      </c>
      <c r="B611" s="79">
        <f t="shared" si="35"/>
        <v>3.3362833878644325</v>
      </c>
      <c r="C611" s="59">
        <f t="shared" si="37"/>
        <v>2.608809242675524</v>
      </c>
    </row>
    <row r="612" spans="1:3" ht="12.75">
      <c r="A612" s="94">
        <f t="shared" si="36"/>
        <v>9.1</v>
      </c>
      <c r="B612" s="79">
        <f t="shared" si="35"/>
        <v>3.4724877714627436</v>
      </c>
      <c r="C612" s="59">
        <f t="shared" si="37"/>
        <v>2.82781902461732</v>
      </c>
    </row>
    <row r="613" spans="1:3" ht="12.75">
      <c r="A613" s="94">
        <f t="shared" si="36"/>
        <v>10.1</v>
      </c>
      <c r="B613" s="79">
        <f t="shared" si="35"/>
        <v>3.5969351423872324</v>
      </c>
      <c r="C613" s="59">
        <f t="shared" si="37"/>
        <v>3.0179219079972626</v>
      </c>
    </row>
    <row r="614" spans="1:3" ht="12.75">
      <c r="A614" s="94">
        <f t="shared" si="36"/>
        <v>11.1</v>
      </c>
      <c r="B614" s="79">
        <f t="shared" si="35"/>
        <v>3.711494906650088</v>
      </c>
      <c r="C614" s="59">
        <f>LOG(A614+$C$596,$C$597)</f>
        <v>3.1858665453113337</v>
      </c>
    </row>
    <row r="615" spans="1:3" ht="12.75">
      <c r="A615" s="95">
        <f t="shared" si="36"/>
        <v>12.1</v>
      </c>
      <c r="B615" s="323">
        <f t="shared" si="35"/>
        <v>3.817623257511431</v>
      </c>
      <c r="C615" s="322">
        <f>LOG(A615+$C$596,$C$597)</f>
        <v>3.3362833878644325</v>
      </c>
    </row>
    <row r="616" spans="1:3" ht="12.75">
      <c r="A616" s="321"/>
      <c r="B616" s="93"/>
      <c r="C616" s="5"/>
    </row>
    <row r="617" spans="1:3" ht="12.75">
      <c r="A617" s="5"/>
      <c r="B617" s="5"/>
      <c r="C617" s="5"/>
    </row>
    <row r="620" spans="1:2" ht="12.75">
      <c r="A620" s="1" t="s">
        <v>202</v>
      </c>
      <c r="B620" s="1" t="s">
        <v>203</v>
      </c>
    </row>
    <row r="622" ht="12.75">
      <c r="A622" s="1" t="s">
        <v>198</v>
      </c>
    </row>
    <row r="625" spans="1:3" ht="13.5" thickBot="1">
      <c r="A625" s="98" t="s">
        <v>201</v>
      </c>
      <c r="B625" s="353" t="s">
        <v>199</v>
      </c>
      <c r="C625" s="354"/>
    </row>
    <row r="626" spans="1:3" ht="12.75">
      <c r="A626" s="15" t="s">
        <v>106</v>
      </c>
      <c r="B626" s="4">
        <v>-2</v>
      </c>
      <c r="C626" s="34">
        <v>2</v>
      </c>
    </row>
    <row r="627" spans="1:3" ht="12.75">
      <c r="A627" s="15" t="s">
        <v>108</v>
      </c>
      <c r="B627" s="4">
        <v>2</v>
      </c>
      <c r="C627" s="12">
        <v>-2</v>
      </c>
    </row>
    <row r="628" spans="1:3" ht="12.75">
      <c r="A628" s="15" t="s">
        <v>200</v>
      </c>
      <c r="B628" s="4">
        <v>10</v>
      </c>
      <c r="C628" s="12">
        <v>10</v>
      </c>
    </row>
    <row r="629" spans="1:3" ht="12.75">
      <c r="A629" s="15" t="s">
        <v>57</v>
      </c>
      <c r="B629" s="7">
        <v>10</v>
      </c>
      <c r="C629" s="13"/>
    </row>
    <row r="630" spans="1:3" ht="12.75">
      <c r="A630" s="316" t="s">
        <v>55</v>
      </c>
      <c r="B630" s="366" t="s">
        <v>192</v>
      </c>
      <c r="C630" s="367"/>
    </row>
    <row r="631" spans="1:3" ht="13.5" thickBot="1">
      <c r="A631" s="317" t="s">
        <v>52</v>
      </c>
      <c r="B631" s="341" t="s">
        <v>190</v>
      </c>
      <c r="C631" s="342" t="s">
        <v>191</v>
      </c>
    </row>
    <row r="632" spans="1:3" ht="13.5" thickTop="1">
      <c r="A632" s="94">
        <v>-1.99</v>
      </c>
      <c r="B632" s="79"/>
      <c r="C632" s="59">
        <f>LOG(A632+$C$626,$C$628)+$C$627</f>
        <v>-3.9999999999999996</v>
      </c>
    </row>
    <row r="633" spans="1:3" ht="12.75">
      <c r="A633" s="94">
        <f>A632+$B$629</f>
        <v>8.01</v>
      </c>
      <c r="B633" s="79">
        <f aca="true" t="shared" si="38" ref="B633:B646">LOG(A633+$B$626,$B$628)+$B$627</f>
        <v>2.778874472002739</v>
      </c>
      <c r="C633" s="59">
        <f>LOG(A633+$C$626,$C$628)+$C$627</f>
        <v>-0.9995659225206814</v>
      </c>
    </row>
    <row r="634" spans="1:3" ht="12.75">
      <c r="A634" s="94">
        <f aca="true" t="shared" si="39" ref="A634:A646">A633+$B$629</f>
        <v>18.009999999999998</v>
      </c>
      <c r="B634" s="79">
        <f t="shared" si="38"/>
        <v>3.2043913319192994</v>
      </c>
      <c r="C634" s="59">
        <f>LOG(A634+$C$626,$C$628)+$C$627</f>
        <v>-0.6987529113637887</v>
      </c>
    </row>
    <row r="635" spans="1:3" ht="12.75">
      <c r="A635" s="94">
        <f t="shared" si="39"/>
        <v>28.009999999999998</v>
      </c>
      <c r="B635" s="79">
        <f t="shared" si="38"/>
        <v>3.4151403521958725</v>
      </c>
      <c r="C635" s="59">
        <f>LOG(A635+$C$626,$C$628)+$C$627</f>
        <v>-0.5227340045751476</v>
      </c>
    </row>
    <row r="636" spans="1:3" ht="12.75">
      <c r="A636" s="94">
        <f t="shared" si="39"/>
        <v>38.01</v>
      </c>
      <c r="B636" s="79">
        <f t="shared" si="38"/>
        <v>3.556423121371285</v>
      </c>
      <c r="C636" s="59">
        <f>LOG(A636+$C$626,$C$628)+$C$627</f>
        <v>-0.39783144862100306</v>
      </c>
    </row>
    <row r="637" spans="1:3" ht="12.75">
      <c r="A637" s="94">
        <f t="shared" si="39"/>
        <v>48.01</v>
      </c>
      <c r="B637" s="79">
        <f t="shared" si="38"/>
        <v>3.662852233264796</v>
      </c>
      <c r="C637" s="59">
        <f aca="true" t="shared" si="40" ref="C637:C646">LOG(A637+$C$626,$C$628)+$C$627</f>
        <v>-0.30094314545233236</v>
      </c>
    </row>
    <row r="638" spans="1:3" ht="12.75">
      <c r="A638" s="94">
        <f t="shared" si="39"/>
        <v>58.01</v>
      </c>
      <c r="B638" s="79">
        <f t="shared" si="38"/>
        <v>3.7482655726687404</v>
      </c>
      <c r="C638" s="59">
        <f t="shared" si="40"/>
        <v>-0.22177637323390353</v>
      </c>
    </row>
    <row r="639" spans="1:3" ht="12.75">
      <c r="A639" s="94">
        <f t="shared" si="39"/>
        <v>68.00999999999999</v>
      </c>
      <c r="B639" s="79">
        <f t="shared" si="38"/>
        <v>3.819609732751585</v>
      </c>
      <c r="C639" s="59">
        <f t="shared" si="40"/>
        <v>-0.15483992234805433</v>
      </c>
    </row>
    <row r="640" spans="1:3" ht="12.75">
      <c r="A640" s="94">
        <f t="shared" si="39"/>
        <v>78.00999999999999</v>
      </c>
      <c r="B640" s="79">
        <f t="shared" si="38"/>
        <v>3.880870732532423</v>
      </c>
      <c r="C640" s="59">
        <f t="shared" si="40"/>
        <v>-0.09685572959046151</v>
      </c>
    </row>
    <row r="641" spans="1:3" ht="12.75">
      <c r="A641" s="94">
        <f t="shared" si="39"/>
        <v>88.00999999999999</v>
      </c>
      <c r="B641" s="79">
        <f t="shared" si="38"/>
        <v>3.934548947666147</v>
      </c>
      <c r="C641" s="59">
        <f t="shared" si="40"/>
        <v>-0.0457092382988733</v>
      </c>
    </row>
    <row r="642" spans="1:3" ht="12.75">
      <c r="A642" s="94">
        <f t="shared" si="39"/>
        <v>98.00999999999999</v>
      </c>
      <c r="B642" s="79">
        <f t="shared" si="38"/>
        <v>3.9823164696920648</v>
      </c>
      <c r="C642" s="59">
        <f t="shared" si="40"/>
        <v>4.3427276862129105E-05</v>
      </c>
    </row>
    <row r="643" spans="1:3" ht="12.75">
      <c r="A643" s="94">
        <f t="shared" si="39"/>
        <v>108.00999999999999</v>
      </c>
      <c r="B643" s="79">
        <f t="shared" si="38"/>
        <v>4.025346834509827</v>
      </c>
      <c r="C643" s="59">
        <f t="shared" si="40"/>
        <v>0.041432164680264894</v>
      </c>
    </row>
    <row r="644" spans="1:3" ht="12.75">
      <c r="A644" s="94">
        <f t="shared" si="39"/>
        <v>118.00999999999999</v>
      </c>
      <c r="B644" s="79">
        <f t="shared" si="38"/>
        <v>4.064495426792728</v>
      </c>
      <c r="C644" s="59">
        <f t="shared" si="40"/>
        <v>0.0792174357465667</v>
      </c>
    </row>
    <row r="645" spans="1:3" ht="12.75">
      <c r="A645" s="94">
        <f t="shared" si="39"/>
        <v>128.01</v>
      </c>
      <c r="B645" s="79">
        <f t="shared" si="38"/>
        <v>4.100405011565888</v>
      </c>
      <c r="C645" s="59">
        <f t="shared" si="40"/>
        <v>0.1139767582898461</v>
      </c>
    </row>
    <row r="646" spans="1:3" ht="12.75">
      <c r="A646" s="95">
        <f t="shared" si="39"/>
        <v>138.01</v>
      </c>
      <c r="B646" s="323">
        <f t="shared" si="38"/>
        <v>4.1335708406140395</v>
      </c>
      <c r="C646" s="322">
        <f t="shared" si="40"/>
        <v>0.146159055604818</v>
      </c>
    </row>
    <row r="649" ht="12.75">
      <c r="A649" s="120" t="s">
        <v>109</v>
      </c>
    </row>
  </sheetData>
  <sheetProtection password="89E6" sheet="1" objects="1" scenarios="1"/>
  <mergeCells count="10">
    <mergeCell ref="B571:C571"/>
    <mergeCell ref="B506:C506"/>
    <mergeCell ref="B16:C16"/>
    <mergeCell ref="B20:C20"/>
    <mergeCell ref="C229:E229"/>
    <mergeCell ref="C196:E196"/>
    <mergeCell ref="B599:C599"/>
    <mergeCell ref="B595:C595"/>
    <mergeCell ref="B625:C625"/>
    <mergeCell ref="B630:C630"/>
  </mergeCells>
  <printOptions/>
  <pageMargins left="0.75" right="0.75" top="1" bottom="1" header="0" footer="0"/>
  <pageSetup orientation="portrait" r:id="rId2"/>
  <ignoredErrors>
    <ignoredError sqref="C22 C16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Instituto Tecnologico de Costa Rica</dc:creator>
  <cp:keywords/>
  <dc:description/>
  <cp:lastModifiedBy>Instituto Tecnologico de Costa Rica</cp:lastModifiedBy>
  <dcterms:created xsi:type="dcterms:W3CDTF">2006-02-22T15:03:33Z</dcterms:created>
  <dcterms:modified xsi:type="dcterms:W3CDTF">2007-04-11T15:37:35Z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