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0" windowWidth="11580" windowHeight="8835" activeTab="0"/>
  </bookViews>
  <sheets>
    <sheet name="Menú" sheetId="1" r:id="rId1"/>
    <sheet name="Ejercicios" sheetId="2" r:id="rId2"/>
    <sheet name="Ejemplo" sheetId="3" r:id="rId3"/>
    <sheet name="Generador" sheetId="4" r:id="rId4"/>
  </sheets>
  <externalReferences>
    <externalReference r:id="rId7"/>
    <externalReference r:id="rId8"/>
  </externalReferences>
  <definedNames>
    <definedName name="D_15">'Ejemplo'!$A$67</definedName>
    <definedName name="D_22">'[2]Respuestas'!$A$10</definedName>
    <definedName name="D_24">'[1]Ejemplos'!#REF!</definedName>
    <definedName name="D_30">'Ejemplo'!$A$113</definedName>
    <definedName name="D_30.">'[1]Ejemplos'!$A$122</definedName>
    <definedName name="D_32">'[1]Ejemplos'!$A$145</definedName>
    <definedName name="D_33">'Ejemplo'!$A$162</definedName>
    <definedName name="D_37">'[1]Ejemplos'!$A$196</definedName>
    <definedName name="D_40">'[1]Ejemplos'!$A$227</definedName>
    <definedName name="D_41">'[1]Ejemplos'!$A$249</definedName>
    <definedName name="D_44">'[1]Ejemplos'!$A$280</definedName>
    <definedName name="D_46">'[1]Ejemplos'!$A$304</definedName>
    <definedName name="D_47">'Ejemplo'!$A$407</definedName>
    <definedName name="D_53">'[1]Ejemplos'!$A$576</definedName>
    <definedName name="D_56">'[1]Ejemplos'!$A$608</definedName>
    <definedName name="D_57">'[1]Ejemplos'!$A$636</definedName>
    <definedName name="D_58">'[1]Ejemplos'!$A$674</definedName>
    <definedName name="D_60">'Ejemplo'!$A$985</definedName>
    <definedName name="D_62">'[2]Respuestas'!#REF!</definedName>
    <definedName name="D_63">'[1]Ejemplos'!$A$1099</definedName>
    <definedName name="D_64">'[1]Ejemplos'!$A$1130</definedName>
    <definedName name="D_66">'[1]Ejemplos'!$A$1162</definedName>
    <definedName name="G_01">'Generador'!$F$13</definedName>
    <definedName name="G_02">'Generador'!$D$83</definedName>
    <definedName name="G_03">'Generador'!$E$122</definedName>
    <definedName name="G_04">'Generador'!$D$156</definedName>
    <definedName name="G_05">'Generador'!$D$369</definedName>
    <definedName name="Menu">'[1]Menú'!$A$10</definedName>
  </definedNames>
  <calcPr fullCalcOnLoad="1"/>
</workbook>
</file>

<file path=xl/comments2.xml><?xml version="1.0" encoding="utf-8"?>
<comments xmlns="http://schemas.openxmlformats.org/spreadsheetml/2006/main">
  <authors>
    <author>Delfina Aguilar Leiva</author>
  </authors>
  <commentList>
    <comment ref="B12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  <comment ref="D167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  <comment ref="D272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  <comment ref="D394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  <comment ref="C730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  <comment ref="B73" authorId="0">
      <text>
        <r>
          <rPr>
            <b/>
            <sz val="10"/>
            <color indexed="18"/>
            <rFont val="Tahoma"/>
            <family val="2"/>
          </rPr>
          <t>Mpontigo:</t>
        </r>
        <r>
          <rPr>
            <sz val="10"/>
            <color indexed="18"/>
            <rFont val="Tahoma"/>
            <family val="2"/>
          </rPr>
          <t xml:space="preserve">
Posicione en esta celda para descargar datos del generador con </t>
        </r>
        <r>
          <rPr>
            <i/>
            <sz val="10"/>
            <color indexed="18"/>
            <rFont val="Tahoma"/>
            <family val="2"/>
          </rPr>
          <t>Edición / Pegado especial / Valores</t>
        </r>
      </text>
    </comment>
  </commentList>
</comments>
</file>

<file path=xl/comments4.xml><?xml version="1.0" encoding="utf-8"?>
<comments xmlns="http://schemas.openxmlformats.org/spreadsheetml/2006/main">
  <authors>
    <author>Delfina Aguilar Leiva</author>
  </authors>
  <commentList>
    <comment ref="B19" authorId="0">
      <text>
        <r>
          <rPr>
            <b/>
            <sz val="10"/>
            <color indexed="17"/>
            <rFont val="Tahoma"/>
            <family val="2"/>
          </rPr>
          <t>MPontigo:
Posicione en esta celda para copiar toda el área iluminada en dorado y llevar a la hoja de ejercicios.</t>
        </r>
        <r>
          <rPr>
            <sz val="10"/>
            <color indexed="17"/>
            <rFont val="Tahoma"/>
            <family val="2"/>
          </rPr>
          <t xml:space="preserve">
</t>
        </r>
      </text>
    </comment>
    <comment ref="B89" authorId="0">
      <text>
        <r>
          <rPr>
            <b/>
            <sz val="10"/>
            <color indexed="17"/>
            <rFont val="Tahoma"/>
            <family val="2"/>
          </rPr>
          <t>MPontigo:
Posicione en esta celda para copiar toda el área iluminada en dorado y llevar a la hoja de ejercicios.</t>
        </r>
      </text>
    </comment>
    <comment ref="D129" authorId="0">
      <text>
        <r>
          <rPr>
            <b/>
            <sz val="10"/>
            <color indexed="17"/>
            <rFont val="Tahoma"/>
            <family val="2"/>
          </rPr>
          <t>MPontigo:
Posicione en esta celda para copiar toda el área iluminada en dorado y llevar a la hoja de ejercicios.</t>
        </r>
        <r>
          <rPr>
            <sz val="10"/>
            <color indexed="17"/>
            <rFont val="Tahoma"/>
            <family val="2"/>
          </rPr>
          <t xml:space="preserve">
</t>
        </r>
      </text>
    </comment>
    <comment ref="D161" authorId="0">
      <text>
        <r>
          <rPr>
            <b/>
            <sz val="10"/>
            <color indexed="17"/>
            <rFont val="Tahoma"/>
            <family val="2"/>
          </rPr>
          <t>MPontigo:
Posicione en esta celda para copiar toda el área iluminada en dorado y llevar a la hoja de ejercicios.</t>
        </r>
        <r>
          <rPr>
            <sz val="10"/>
            <color indexed="17"/>
            <rFont val="Tahoma"/>
            <family val="2"/>
          </rPr>
          <t xml:space="preserve">
</t>
        </r>
      </text>
    </comment>
    <comment ref="B372" authorId="0">
      <text>
        <r>
          <rPr>
            <b/>
            <sz val="10"/>
            <color indexed="17"/>
            <rFont val="Tahoma"/>
            <family val="2"/>
          </rPr>
          <t>MPontigo:
Posicione en esta celda para copiar toda el área iluminada en dorado y llevar a la hoja de ejercicios.</t>
        </r>
        <r>
          <rPr>
            <sz val="10"/>
            <color indexed="17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<sst xmlns="http://schemas.openxmlformats.org/spreadsheetml/2006/main" count="2921" uniqueCount="293">
  <si>
    <t>Digite 1 para generar datos</t>
  </si>
  <si>
    <t>Consumo de</t>
  </si>
  <si>
    <t>Alimento</t>
  </si>
  <si>
    <t>X</t>
  </si>
  <si>
    <t xml:space="preserve">Peso del </t>
  </si>
  <si>
    <t>Pollo</t>
  </si>
  <si>
    <t>Y</t>
  </si>
  <si>
    <t>Nº</t>
  </si>
  <si>
    <t>Parametrice el ejemplo</t>
  </si>
  <si>
    <t>Parámetros</t>
  </si>
  <si>
    <t>Valor de Fc</t>
  </si>
  <si>
    <t>Probabilidad</t>
  </si>
  <si>
    <t>n</t>
  </si>
  <si>
    <t>Promedio Y</t>
  </si>
  <si>
    <t>SCY</t>
  </si>
  <si>
    <t>SCXY</t>
  </si>
  <si>
    <t>Sumas</t>
  </si>
  <si>
    <t>SCX</t>
  </si>
  <si>
    <t>Promedio X</t>
  </si>
  <si>
    <t>Pendiente</t>
  </si>
  <si>
    <t>Intersectada</t>
  </si>
  <si>
    <t>SCE</t>
  </si>
  <si>
    <t>T(B0;22;2;)</t>
  </si>
  <si>
    <t>T(B1;22;2;)</t>
  </si>
  <si>
    <t>F. Calculada</t>
  </si>
  <si>
    <t>Probabilidad de Aceptación</t>
  </si>
  <si>
    <t>CME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</si>
  <si>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</si>
  <si>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</si>
  <si>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</si>
  <si>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</si>
  <si>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</si>
  <si>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</si>
  <si>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</si>
  <si>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</si>
  <si>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Regresión</t>
  </si>
  <si>
    <t>Residuos</t>
  </si>
  <si>
    <t>Total</t>
  </si>
  <si>
    <t>Intercepción</t>
  </si>
  <si>
    <t>SCR</t>
  </si>
  <si>
    <t>Desvío Estándar del Modelo</t>
  </si>
  <si>
    <t>Fuente de</t>
  </si>
  <si>
    <t>Variación</t>
  </si>
  <si>
    <t>Grados de</t>
  </si>
  <si>
    <t>Libertad</t>
  </si>
  <si>
    <t>Suma de</t>
  </si>
  <si>
    <t>Cuadrados</t>
  </si>
  <si>
    <t>Medios</t>
  </si>
  <si>
    <t>Cocinete de</t>
  </si>
  <si>
    <t>Significante</t>
  </si>
  <si>
    <t>Límites Significantes</t>
  </si>
  <si>
    <t>P( 0,05)</t>
  </si>
  <si>
    <t>P(0,01)</t>
  </si>
  <si>
    <t>Error</t>
  </si>
  <si>
    <t>Información sobre los coeficientes de regresión</t>
  </si>
  <si>
    <t>Variable</t>
  </si>
  <si>
    <t>Coeficiente</t>
  </si>
  <si>
    <t>Estadístico</t>
  </si>
  <si>
    <t>t</t>
  </si>
  <si>
    <t>Típico</t>
  </si>
  <si>
    <t>Límites 95%</t>
  </si>
  <si>
    <t>Inferior</t>
  </si>
  <si>
    <t>Superior</t>
  </si>
  <si>
    <t>Promedio de Y</t>
  </si>
  <si>
    <t>Desviación Estándar</t>
  </si>
  <si>
    <t>Coeficiente de variación</t>
  </si>
  <si>
    <t>ANDEVA para regresión simple</t>
  </si>
  <si>
    <t>Coeficiente de Determinación</t>
  </si>
  <si>
    <t>Coeficiente de Correlación</t>
  </si>
  <si>
    <t>Repetición</t>
  </si>
  <si>
    <t>Resistencia</t>
  </si>
  <si>
    <t>Estimados</t>
  </si>
  <si>
    <t>Efecto lineal de Resitencia: -2 a 2</t>
  </si>
  <si>
    <t>Efecto Cuadrático de Resistencia: -1,5 a 1,5</t>
  </si>
  <si>
    <t>Coeficiente de variación  alrededor del 0,15</t>
  </si>
  <si>
    <t>Promedio de Resistencia a la tensión: 31,00</t>
  </si>
  <si>
    <t>% Carbono</t>
  </si>
  <si>
    <t>Porcentaje de carbono</t>
  </si>
  <si>
    <t>Sumas T</t>
  </si>
  <si>
    <t>Tratamientos</t>
  </si>
  <si>
    <t xml:space="preserve">Repeticiones </t>
  </si>
  <si>
    <t>Grados</t>
  </si>
  <si>
    <t>Unidades</t>
  </si>
  <si>
    <t>Consideradas</t>
  </si>
  <si>
    <t>por total</t>
  </si>
  <si>
    <t>Sumas de</t>
  </si>
  <si>
    <t>la Suma</t>
  </si>
  <si>
    <t>Varianza de</t>
  </si>
  <si>
    <t>Diferencia</t>
  </si>
  <si>
    <t xml:space="preserve">Valor de </t>
  </si>
  <si>
    <t>F calculada</t>
  </si>
  <si>
    <t>para Fc</t>
  </si>
  <si>
    <t>Suma de Cuadrados:</t>
  </si>
  <si>
    <t>Del Total</t>
  </si>
  <si>
    <t>De Tratamientos</t>
  </si>
  <si>
    <t>Del Error</t>
  </si>
  <si>
    <t>Análisis de varianza de un factor</t>
  </si>
  <si>
    <t>RESUMEN</t>
  </si>
  <si>
    <t>Grupos</t>
  </si>
  <si>
    <t>Cuenta</t>
  </si>
  <si>
    <t>Suma</t>
  </si>
  <si>
    <t>Promedio</t>
  </si>
  <si>
    <t>Varianza</t>
  </si>
  <si>
    <t>Entre grupos</t>
  </si>
  <si>
    <t>Dentro de los grupos</t>
  </si>
  <si>
    <t>Coeficientes</t>
  </si>
  <si>
    <t>Estadístico t</t>
  </si>
  <si>
    <t>Inferior 95%</t>
  </si>
  <si>
    <t>Superior 95%</t>
  </si>
  <si>
    <t>Inferior 95,0%</t>
  </si>
  <si>
    <t>Superior 95,0%</t>
  </si>
  <si>
    <t>Contraste</t>
  </si>
  <si>
    <t>T1 vs T2</t>
  </si>
  <si>
    <t>Promedios de Tratamientos</t>
  </si>
  <si>
    <t>2(T2) vs T1+T2</t>
  </si>
  <si>
    <t>X1</t>
  </si>
  <si>
    <t>X2</t>
  </si>
  <si>
    <t>POLINOMIOS</t>
  </si>
  <si>
    <t>X²</t>
  </si>
  <si>
    <t>Nivel óptimo</t>
  </si>
  <si>
    <t>resitencia a la tensión  óptima</t>
  </si>
  <si>
    <t>Nivel de carbono en %</t>
  </si>
  <si>
    <t xml:space="preserve">Resistencia </t>
  </si>
  <si>
    <t>a la tensión</t>
  </si>
  <si>
    <t>Tratamiento</t>
  </si>
  <si>
    <t>Nampí</t>
  </si>
  <si>
    <t>Bloque</t>
  </si>
  <si>
    <t>Tiquizque</t>
  </si>
  <si>
    <t>Yuca</t>
  </si>
  <si>
    <t>Porcentaje</t>
  </si>
  <si>
    <t>Bloques</t>
  </si>
  <si>
    <t>Fuente de variación</t>
  </si>
  <si>
    <t>G. De Libertad</t>
  </si>
  <si>
    <t>S. Cuadrados</t>
  </si>
  <si>
    <t>Presentaciones</t>
  </si>
  <si>
    <t>Productos</t>
  </si>
  <si>
    <t>ANDEVA de Bloques Aleatorios.</t>
  </si>
  <si>
    <t>B1</t>
  </si>
  <si>
    <t>B2</t>
  </si>
  <si>
    <t>B3</t>
  </si>
  <si>
    <t>T1</t>
  </si>
  <si>
    <t>T2</t>
  </si>
  <si>
    <t>T3</t>
  </si>
  <si>
    <t>T4</t>
  </si>
  <si>
    <t>Presentación</t>
  </si>
  <si>
    <t>Producto</t>
  </si>
  <si>
    <t>Suma de cuadreados de X</t>
  </si>
  <si>
    <t>Empaques</t>
  </si>
  <si>
    <t>Prodictos</t>
  </si>
  <si>
    <t>Análisis de varianza de dos factores con una sola muestra por grupo</t>
  </si>
  <si>
    <t>Toro</t>
  </si>
  <si>
    <t>Finca</t>
  </si>
  <si>
    <t>Sto. Tomás</t>
  </si>
  <si>
    <t>El Batan</t>
  </si>
  <si>
    <t>Jalapango</t>
  </si>
  <si>
    <t>Xolache</t>
  </si>
  <si>
    <t>Tejocote</t>
  </si>
  <si>
    <t>Sta Mónica</t>
  </si>
  <si>
    <t>Fertilidad %</t>
  </si>
  <si>
    <t>T    O    R    O   S</t>
  </si>
  <si>
    <t>Media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</si>
  <si>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</si>
  <si>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</si>
  <si>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</si>
  <si>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</si>
  <si>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</si>
  <si>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</si>
  <si>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</si>
  <si>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</si>
  <si>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</si>
  <si>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Toro 1</t>
  </si>
  <si>
    <t>Toro 2</t>
  </si>
  <si>
    <t>Toro 3</t>
  </si>
  <si>
    <t>Toro 4</t>
  </si>
  <si>
    <t>Toro 5</t>
  </si>
  <si>
    <t>Toro 6</t>
  </si>
  <si>
    <t>Toro 7</t>
  </si>
  <si>
    <t>Toro 8</t>
  </si>
  <si>
    <t>Toro 9</t>
  </si>
  <si>
    <t>Sumas de Cuadrados</t>
  </si>
  <si>
    <t>Entre Toros</t>
  </si>
  <si>
    <t>Dentro de Toros</t>
  </si>
  <si>
    <t>N°</t>
  </si>
  <si>
    <t>E X P L O T A C I O N E S   L E C H E R A S</t>
  </si>
  <si>
    <t>Coeficiente de Variación</t>
  </si>
  <si>
    <t xml:space="preserve"> ----</t>
  </si>
  <si>
    <t>D_30. ANDEVA en la Regresión Simple.</t>
  </si>
  <si>
    <t>D_22. Gráfico de función F.</t>
  </si>
  <si>
    <t>D_32. ANDEVA de regresión que ofrece la HE.</t>
  </si>
  <si>
    <t>D_33. ANDEVA en Experimentos Planificados con Modelo Lineal de un Factor.</t>
  </si>
  <si>
    <t>D_37. Cálculo del ANDEVA Paso a Paso.</t>
  </si>
  <si>
    <t>D_40. ANDEVA de la HE.</t>
  </si>
  <si>
    <t>D_46. Presentación de Resultados.</t>
  </si>
  <si>
    <t>D_47. El ANDEVA en Experiencias Planificadas con Modelo Lineal de dos factores.</t>
  </si>
  <si>
    <t>D_53. El ANDEVA Paso a Paso.</t>
  </si>
  <si>
    <t>D_56. Sumas de Cuadrados de los Contrastes.</t>
  </si>
  <si>
    <t>D_57. El ANDEVA con los Contrastes.</t>
  </si>
  <si>
    <t>D_58. Conclusión.</t>
  </si>
  <si>
    <t>D_60. El ANDEVA en Técnicas de Muestreo.</t>
  </si>
  <si>
    <t>Tiquisque 1</t>
  </si>
  <si>
    <t>Tiquisque 2</t>
  </si>
  <si>
    <t>Ñame</t>
  </si>
  <si>
    <t>Camote</t>
  </si>
  <si>
    <t>Ñáme</t>
  </si>
  <si>
    <t>D_63. El Conjunto de Datos</t>
  </si>
  <si>
    <t>D_64. Estadísticas Descriptivas</t>
  </si>
  <si>
    <t>D_66. Resumen del ANDEVA</t>
  </si>
  <si>
    <t>D-67. El Efecto de Fincas.</t>
  </si>
  <si>
    <t>FIN DEL ARCHIVO.</t>
  </si>
  <si>
    <t>Probabilidad de F(Fc; GL.Numerador; GL. Denominador)</t>
  </si>
  <si>
    <t>D_15. ANDEVA en Regresión Lineal</t>
  </si>
  <si>
    <t xml:space="preserve">  E. Lineal</t>
  </si>
  <si>
    <t xml:space="preserve">  E: Cuadrático</t>
  </si>
  <si>
    <t xml:space="preserve">  E. Cúbico</t>
  </si>
  <si>
    <t xml:space="preserve">  P. Lineal</t>
  </si>
  <si>
    <t xml:space="preserve">  P. Cuadrático</t>
  </si>
  <si>
    <t xml:space="preserve">  P. Cúbico</t>
  </si>
  <si>
    <t xml:space="preserve">  P. Cuarto</t>
  </si>
  <si>
    <t>Sumas de cuadrados de X</t>
  </si>
  <si>
    <t>Coeficientes de regresiòn</t>
  </si>
  <si>
    <t>Sumas de cuadrados de los coeficientes</t>
  </si>
  <si>
    <t>Resumen por factor</t>
  </si>
  <si>
    <t>Rótulos</t>
  </si>
  <si>
    <t>ANÁLISIS DE LA VARIANZA</t>
  </si>
  <si>
    <r>
      <t xml:space="preserve">D_41. Un Polinomio de Grado </t>
    </r>
    <r>
      <rPr>
        <b/>
        <i/>
        <sz val="10"/>
        <color indexed="17"/>
        <rFont val="Arial"/>
        <family val="2"/>
      </rPr>
      <t>t</t>
    </r>
    <r>
      <rPr>
        <b/>
        <sz val="10"/>
        <color indexed="17"/>
        <rFont val="Arial"/>
        <family val="2"/>
      </rPr>
      <t xml:space="preserve"> - 1.</t>
    </r>
  </si>
  <si>
    <t>Yi * Xij</t>
  </si>
  <si>
    <t>Cociente</t>
  </si>
  <si>
    <t>F</t>
  </si>
  <si>
    <t>Coeficentes</t>
  </si>
  <si>
    <t>b1</t>
  </si>
  <si>
    <t>b2</t>
  </si>
  <si>
    <t>C. Lineal</t>
  </si>
  <si>
    <t>C. Cuadrático</t>
  </si>
  <si>
    <t>Promedios</t>
  </si>
  <si>
    <t>% Carbón</t>
  </si>
  <si>
    <t>S.Cuadrados</t>
  </si>
  <si>
    <t>S.Cuadrdos</t>
  </si>
  <si>
    <t>NOTA 9.43.</t>
  </si>
  <si>
    <t>9.44</t>
  </si>
  <si>
    <t>Coeficientes de regresión Calculados por Regresión de la HE</t>
  </si>
  <si>
    <t>NOTA: 9,44,</t>
  </si>
  <si>
    <t>Filas</t>
  </si>
  <si>
    <t>Columnas</t>
  </si>
  <si>
    <t>Coeficientes de regresión</t>
  </si>
  <si>
    <t>Tquisque 2</t>
  </si>
  <si>
    <t>P R O D U C T O S</t>
  </si>
  <si>
    <t>NOTA: 9,58</t>
  </si>
  <si>
    <t>Entre Fincas</t>
  </si>
  <si>
    <t>Entre toros dentro</t>
  </si>
  <si>
    <t>de fincas</t>
  </si>
  <si>
    <t>Residual</t>
  </si>
  <si>
    <t>Dentro de toros</t>
  </si>
  <si>
    <t>Corrector</t>
  </si>
  <si>
    <t xml:space="preserve">Sumas de cuadrados </t>
  </si>
  <si>
    <t>9.67</t>
  </si>
  <si>
    <t>El ANDEVA Anidado Completo .</t>
  </si>
  <si>
    <t>ANDEVA ANIDADO EN TOROS DENTRO DE FINCAS.</t>
  </si>
  <si>
    <t>G_1. Datos para ejemplificar la distribución de F.</t>
  </si>
  <si>
    <t>Parametrice el ejemplo:</t>
  </si>
  <si>
    <t>Indique el incremento que quiere usar: 0,2</t>
  </si>
  <si>
    <t>Grados de Libertad Varianza Numerador: 1, 3, 5, 7</t>
  </si>
  <si>
    <t>Grados se Libertad Varianza Denominador 20, 30, 40 50</t>
  </si>
  <si>
    <t>Digite 1 para generar los datos:</t>
  </si>
  <si>
    <t>Datos para generar un gráfico de la distribución de F.</t>
  </si>
  <si>
    <t>G_02. El ANDEVA en regresión lineal.</t>
  </si>
  <si>
    <t>Estadíticos</t>
  </si>
  <si>
    <t>Promedio de x: 42,53</t>
  </si>
  <si>
    <t>Promedio de y:  2,26</t>
  </si>
  <si>
    <t>Pendiente de y: 0,0871</t>
  </si>
  <si>
    <t>Ceficente de Determinación: 0,675</t>
  </si>
  <si>
    <t>Cociente de F</t>
  </si>
  <si>
    <t>Probabilidad de F</t>
  </si>
  <si>
    <t>x</t>
  </si>
  <si>
    <t>y</t>
  </si>
  <si>
    <t xml:space="preserve">  Steel y Toorie , Tabla 9-2</t>
  </si>
  <si>
    <t>G_03. ANDEVA en Experimentos Planificados con un Factor.</t>
  </si>
  <si>
    <t>Copie los datos cuando las probabilidades sea menores a 0,05</t>
  </si>
  <si>
    <t>Trat</t>
  </si>
  <si>
    <t>G_04.  El ANDEVA en experiencias planificadas con dos factores, uno de ellos operativo.</t>
  </si>
  <si>
    <t>Parametrice el modelo</t>
  </si>
  <si>
    <t>Porcentaje promedio &gt;&lt; 20</t>
  </si>
  <si>
    <t>Coeficiente de variación &gt;&lt; 20%</t>
  </si>
  <si>
    <t>Digite 1 para generar los datos</t>
  </si>
  <si>
    <t>Ovedezca la instrucciòn</t>
  </si>
  <si>
    <t>Arroz</t>
  </si>
  <si>
    <t>Banano</t>
  </si>
  <si>
    <t>total</t>
  </si>
  <si>
    <t>C.v</t>
  </si>
  <si>
    <r>
      <t>G_05.  ANDEVA en técnicas de muestreo</t>
    </r>
    <r>
      <rPr>
        <sz val="12"/>
        <color indexed="10"/>
        <rFont val="Arial"/>
        <family val="2"/>
      </rPr>
      <t>.</t>
    </r>
  </si>
  <si>
    <t>Porcentaje de Fertilidad</t>
  </si>
  <si>
    <t>Digite 1 para generar el modelo</t>
  </si>
  <si>
    <t>Fertilidad</t>
  </si>
  <si>
    <t>FIN DEL ARCHIVO</t>
  </si>
</sst>
</file>

<file path=xl/styles.xml><?xml version="1.0" encoding="utf-8"?>
<styleSheet xmlns="http://schemas.openxmlformats.org/spreadsheetml/2006/main">
  <numFmts count="3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%"/>
    <numFmt numFmtId="188" formatCode="#,##0.0000"/>
    <numFmt numFmtId="189" formatCode="0.0000000000"/>
    <numFmt numFmtId="190" formatCode="0.000000000"/>
    <numFmt numFmtId="191" formatCode="#,##0.000"/>
    <numFmt numFmtId="192" formatCode="#,##0.0"/>
  </numFmts>
  <fonts count="50">
    <font>
      <sz val="10"/>
      <name val="Arial"/>
      <family val="0"/>
    </font>
    <font>
      <b/>
      <sz val="16"/>
      <color indexed="51"/>
      <name val="Arial"/>
      <family val="2"/>
    </font>
    <font>
      <b/>
      <sz val="10"/>
      <color indexed="51"/>
      <name val="Arial"/>
      <family val="2"/>
    </font>
    <font>
      <b/>
      <sz val="12"/>
      <color indexed="51"/>
      <name val="Arial"/>
      <family val="2"/>
    </font>
    <font>
      <b/>
      <sz val="9"/>
      <color indexed="51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.5"/>
      <name val="Arial"/>
      <family val="0"/>
    </font>
    <font>
      <sz val="10.5"/>
      <name val="Arial"/>
      <family val="0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53"/>
      <name val="Arial"/>
      <family val="2"/>
    </font>
    <font>
      <sz val="12"/>
      <color indexed="10"/>
      <name val="Arial"/>
      <family val="2"/>
    </font>
    <font>
      <b/>
      <sz val="10"/>
      <color indexed="17"/>
      <name val="Tahoma"/>
      <family val="2"/>
    </font>
    <font>
      <sz val="10"/>
      <color indexed="17"/>
      <name val="Tahoma"/>
      <family val="2"/>
    </font>
    <font>
      <sz val="10"/>
      <color indexed="9"/>
      <name val="Arial"/>
      <family val="0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i/>
      <sz val="10"/>
      <color indexed="18"/>
      <name val="Tahoma"/>
      <family val="2"/>
    </font>
    <font>
      <sz val="26"/>
      <color indexed="17"/>
      <name val="Arial"/>
      <family val="2"/>
    </font>
    <font>
      <b/>
      <sz val="10"/>
      <color indexed="1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14" fillId="0" borderId="3" xfId="0" applyFont="1" applyBorder="1" applyAlignment="1">
      <alignment/>
    </xf>
    <xf numFmtId="0" fontId="13" fillId="2" borderId="4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185" fontId="0" fillId="2" borderId="4" xfId="0" applyNumberFormat="1" applyFill="1" applyBorder="1" applyAlignment="1">
      <alignment/>
    </xf>
    <xf numFmtId="184" fontId="0" fillId="2" borderId="0" xfId="0" applyNumberFormat="1" applyFill="1" applyBorder="1" applyAlignment="1">
      <alignment/>
    </xf>
    <xf numFmtId="184" fontId="0" fillId="2" borderId="4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185" fontId="0" fillId="2" borderId="8" xfId="0" applyNumberFormat="1" applyFill="1" applyBorder="1" applyAlignment="1">
      <alignment/>
    </xf>
    <xf numFmtId="184" fontId="0" fillId="2" borderId="9" xfId="0" applyNumberFormat="1" applyFill="1" applyBorder="1" applyAlignment="1">
      <alignment/>
    </xf>
    <xf numFmtId="184" fontId="0" fillId="2" borderId="8" xfId="0" applyNumberFormat="1" applyFill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/>
    </xf>
    <xf numFmtId="183" fontId="0" fillId="2" borderId="4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84" fontId="0" fillId="0" borderId="8" xfId="0" applyNumberFormat="1" applyBorder="1" applyAlignment="1">
      <alignment/>
    </xf>
    <xf numFmtId="184" fontId="0" fillId="0" borderId="9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5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184" fontId="0" fillId="0" borderId="4" xfId="0" applyNumberFormat="1" applyBorder="1" applyAlignment="1">
      <alignment/>
    </xf>
    <xf numFmtId="0" fontId="0" fillId="0" borderId="14" xfId="0" applyBorder="1" applyAlignment="1">
      <alignment/>
    </xf>
    <xf numFmtId="184" fontId="0" fillId="3" borderId="4" xfId="0" applyNumberFormat="1" applyFill="1" applyBorder="1" applyAlignment="1">
      <alignment/>
    </xf>
    <xf numFmtId="0" fontId="15" fillId="0" borderId="0" xfId="0" applyFont="1" applyBorder="1" applyAlignment="1">
      <alignment horizontal="center"/>
    </xf>
    <xf numFmtId="184" fontId="0" fillId="4" borderId="4" xfId="0" applyNumberFormat="1" applyFill="1" applyBorder="1" applyAlignment="1">
      <alignment/>
    </xf>
    <xf numFmtId="184" fontId="0" fillId="5" borderId="4" xfId="0" applyNumberFormat="1" applyFill="1" applyBorder="1" applyAlignment="1">
      <alignment/>
    </xf>
    <xf numFmtId="183" fontId="0" fillId="6" borderId="4" xfId="0" applyNumberFormat="1" applyFill="1" applyBorder="1" applyAlignment="1">
      <alignment/>
    </xf>
    <xf numFmtId="184" fontId="0" fillId="7" borderId="4" xfId="0" applyNumberFormat="1" applyFill="1" applyBorder="1" applyAlignment="1">
      <alignment/>
    </xf>
    <xf numFmtId="184" fontId="0" fillId="8" borderId="4" xfId="0" applyNumberFormat="1" applyFill="1" applyBorder="1" applyAlignment="1">
      <alignment/>
    </xf>
    <xf numFmtId="0" fontId="15" fillId="0" borderId="3" xfId="0" applyFont="1" applyFill="1" applyBorder="1" applyAlignment="1">
      <alignment/>
    </xf>
    <xf numFmtId="184" fontId="0" fillId="9" borderId="4" xfId="0" applyNumberFormat="1" applyFill="1" applyBorder="1" applyAlignment="1">
      <alignment/>
    </xf>
    <xf numFmtId="184" fontId="0" fillId="10" borderId="4" xfId="0" applyNumberForma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4" xfId="0" applyFont="1" applyBorder="1" applyAlignment="1">
      <alignment/>
    </xf>
    <xf numFmtId="182" fontId="0" fillId="11" borderId="0" xfId="0" applyNumberFormat="1" applyFill="1" applyBorder="1" applyAlignment="1">
      <alignment/>
    </xf>
    <xf numFmtId="184" fontId="0" fillId="12" borderId="4" xfId="0" applyNumberFormat="1" applyFill="1" applyBorder="1" applyAlignment="1">
      <alignment/>
    </xf>
    <xf numFmtId="182" fontId="0" fillId="8" borderId="0" xfId="0" applyNumberFormat="1" applyFill="1" applyBorder="1" applyAlignment="1">
      <alignment/>
    </xf>
    <xf numFmtId="0" fontId="15" fillId="0" borderId="12" xfId="0" applyFont="1" applyFill="1" applyBorder="1" applyAlignment="1">
      <alignment/>
    </xf>
    <xf numFmtId="183" fontId="0" fillId="5" borderId="8" xfId="0" applyNumberFormat="1" applyFill="1" applyBorder="1" applyAlignment="1">
      <alignment/>
    </xf>
    <xf numFmtId="0" fontId="15" fillId="0" borderId="9" xfId="0" applyFont="1" applyBorder="1" applyAlignment="1">
      <alignment/>
    </xf>
    <xf numFmtId="0" fontId="15" fillId="0" borderId="8" xfId="0" applyFont="1" applyBorder="1" applyAlignment="1">
      <alignment/>
    </xf>
    <xf numFmtId="182" fontId="0" fillId="13" borderId="9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84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" fontId="18" fillId="0" borderId="0" xfId="0" applyNumberFormat="1" applyFont="1" applyAlignment="1">
      <alignment/>
    </xf>
    <xf numFmtId="184" fontId="18" fillId="0" borderId="0" xfId="0" applyNumberFormat="1" applyFont="1" applyAlignment="1">
      <alignment/>
    </xf>
    <xf numFmtId="183" fontId="18" fillId="0" borderId="0" xfId="0" applyNumberFormat="1" applyFont="1" applyAlignment="1">
      <alignment/>
    </xf>
    <xf numFmtId="18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16" xfId="0" applyFont="1" applyBorder="1" applyAlignment="1">
      <alignment/>
    </xf>
    <xf numFmtId="0" fontId="18" fillId="0" borderId="16" xfId="0" applyFont="1" applyBorder="1" applyAlignment="1">
      <alignment/>
    </xf>
    <xf numFmtId="184" fontId="18" fillId="0" borderId="16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8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82" fontId="18" fillId="0" borderId="0" xfId="0" applyNumberFormat="1" applyFont="1" applyBorder="1" applyAlignment="1">
      <alignment/>
    </xf>
    <xf numFmtId="10" fontId="18" fillId="0" borderId="0" xfId="21" applyNumberFormat="1" applyFont="1" applyBorder="1" applyAlignment="1">
      <alignment/>
    </xf>
    <xf numFmtId="10" fontId="18" fillId="0" borderId="0" xfId="21" applyNumberFormat="1" applyFont="1" applyAlignment="1">
      <alignment/>
    </xf>
    <xf numFmtId="0" fontId="16" fillId="0" borderId="16" xfId="0" applyFont="1" applyFill="1" applyBorder="1" applyAlignment="1">
      <alignment/>
    </xf>
    <xf numFmtId="10" fontId="18" fillId="0" borderId="16" xfId="21" applyNumberFormat="1" applyFont="1" applyBorder="1" applyAlignment="1">
      <alignment/>
    </xf>
    <xf numFmtId="184" fontId="18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83" fontId="18" fillId="6" borderId="0" xfId="0" applyNumberFormat="1" applyFont="1" applyFill="1" applyAlignment="1">
      <alignment/>
    </xf>
    <xf numFmtId="183" fontId="18" fillId="2" borderId="0" xfId="0" applyNumberFormat="1" applyFont="1" applyFill="1" applyAlignment="1">
      <alignment/>
    </xf>
    <xf numFmtId="182" fontId="18" fillId="8" borderId="0" xfId="0" applyNumberFormat="1" applyFont="1" applyFill="1" applyAlignment="1">
      <alignment/>
    </xf>
    <xf numFmtId="183" fontId="18" fillId="4" borderId="0" xfId="0" applyNumberFormat="1" applyFont="1" applyFill="1" applyAlignment="1">
      <alignment/>
    </xf>
    <xf numFmtId="183" fontId="18" fillId="6" borderId="16" xfId="0" applyNumberFormat="1" applyFont="1" applyFill="1" applyBorder="1" applyAlignment="1">
      <alignment/>
    </xf>
    <xf numFmtId="183" fontId="18" fillId="5" borderId="16" xfId="0" applyNumberFormat="1" applyFont="1" applyFill="1" applyBorder="1" applyAlignment="1">
      <alignment/>
    </xf>
    <xf numFmtId="182" fontId="18" fillId="13" borderId="16" xfId="0" applyNumberFormat="1" applyFont="1" applyFill="1" applyBorder="1" applyAlignment="1">
      <alignment/>
    </xf>
    <xf numFmtId="183" fontId="18" fillId="3" borderId="16" xfId="0" applyNumberFormat="1" applyFont="1" applyFill="1" applyBorder="1" applyAlignment="1">
      <alignment/>
    </xf>
    <xf numFmtId="10" fontId="0" fillId="0" borderId="0" xfId="21" applyNumberFormat="1" applyAlignment="1">
      <alignment/>
    </xf>
    <xf numFmtId="0" fontId="12" fillId="14" borderId="0" xfId="0" applyFont="1" applyFill="1" applyAlignment="1">
      <alignment/>
    </xf>
    <xf numFmtId="0" fontId="0" fillId="14" borderId="0" xfId="0" applyFill="1" applyAlignment="1">
      <alignment/>
    </xf>
    <xf numFmtId="0" fontId="20" fillId="14" borderId="17" xfId="0" applyFont="1" applyFill="1" applyBorder="1" applyAlignment="1">
      <alignment horizontal="centerContinuous"/>
    </xf>
    <xf numFmtId="0" fontId="21" fillId="14" borderId="17" xfId="0" applyFont="1" applyFill="1" applyBorder="1" applyAlignment="1">
      <alignment horizontal="centerContinuous"/>
    </xf>
    <xf numFmtId="0" fontId="12" fillId="14" borderId="0" xfId="0" applyFont="1" applyFill="1" applyBorder="1" applyAlignment="1">
      <alignment/>
    </xf>
    <xf numFmtId="183" fontId="0" fillId="14" borderId="0" xfId="0" applyNumberFormat="1" applyFill="1" applyBorder="1" applyAlignment="1">
      <alignment/>
    </xf>
    <xf numFmtId="0" fontId="12" fillId="14" borderId="16" xfId="0" applyFont="1" applyFill="1" applyBorder="1" applyAlignment="1">
      <alignment/>
    </xf>
    <xf numFmtId="0" fontId="0" fillId="14" borderId="16" xfId="0" applyFill="1" applyBorder="1" applyAlignment="1">
      <alignment/>
    </xf>
    <xf numFmtId="0" fontId="22" fillId="14" borderId="10" xfId="0" applyFont="1" applyFill="1" applyBorder="1" applyAlignment="1">
      <alignment horizontal="center"/>
    </xf>
    <xf numFmtId="0" fontId="22" fillId="14" borderId="7" xfId="0" applyFont="1" applyFill="1" applyBorder="1" applyAlignment="1">
      <alignment horizontal="center"/>
    </xf>
    <xf numFmtId="0" fontId="15" fillId="14" borderId="0" xfId="0" applyFont="1" applyFill="1" applyBorder="1" applyAlignment="1">
      <alignment/>
    </xf>
    <xf numFmtId="0" fontId="0" fillId="14" borderId="0" xfId="0" applyFill="1" applyBorder="1" applyAlignment="1">
      <alignment/>
    </xf>
    <xf numFmtId="182" fontId="0" fillId="14" borderId="0" xfId="0" applyNumberFormat="1" applyFill="1" applyBorder="1" applyAlignment="1">
      <alignment/>
    </xf>
    <xf numFmtId="183" fontId="0" fillId="14" borderId="0" xfId="0" applyNumberFormat="1" applyFill="1" applyAlignment="1">
      <alignment/>
    </xf>
    <xf numFmtId="0" fontId="15" fillId="14" borderId="16" xfId="0" applyFont="1" applyFill="1" applyBorder="1" applyAlignment="1">
      <alignment/>
    </xf>
    <xf numFmtId="183" fontId="0" fillId="14" borderId="16" xfId="0" applyNumberFormat="1" applyFill="1" applyBorder="1" applyAlignment="1">
      <alignment/>
    </xf>
    <xf numFmtId="0" fontId="0" fillId="14" borderId="16" xfId="0" applyFill="1" applyBorder="1" applyAlignment="1">
      <alignment/>
    </xf>
    <xf numFmtId="0" fontId="20" fillId="14" borderId="10" xfId="0" applyFont="1" applyFill="1" applyBorder="1" applyAlignment="1">
      <alignment horizontal="center"/>
    </xf>
    <xf numFmtId="0" fontId="20" fillId="14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1" borderId="0" xfId="0" applyFill="1" applyBorder="1" applyAlignment="1" applyProtection="1">
      <alignment/>
      <protection locked="0"/>
    </xf>
    <xf numFmtId="0" fontId="0" fillId="3" borderId="14" xfId="0" applyFill="1" applyBorder="1" applyAlignment="1">
      <alignment/>
    </xf>
    <xf numFmtId="0" fontId="0" fillId="2" borderId="4" xfId="0" applyFill="1" applyBorder="1" applyAlignment="1">
      <alignment/>
    </xf>
    <xf numFmtId="2" fontId="0" fillId="3" borderId="4" xfId="0" applyNumberFormat="1" applyFill="1" applyBorder="1" applyAlignment="1">
      <alignment/>
    </xf>
    <xf numFmtId="182" fontId="0" fillId="3" borderId="14" xfId="0" applyNumberFormat="1" applyFill="1" applyBorder="1" applyAlignment="1">
      <alignment/>
    </xf>
    <xf numFmtId="0" fontId="15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11" borderId="16" xfId="0" applyFill="1" applyBorder="1" applyAlignment="1" applyProtection="1">
      <alignment/>
      <protection locked="0"/>
    </xf>
    <xf numFmtId="2" fontId="0" fillId="3" borderId="22" xfId="0" applyNumberFormat="1" applyFill="1" applyBorder="1" applyAlignment="1">
      <alignment/>
    </xf>
    <xf numFmtId="0" fontId="0" fillId="3" borderId="23" xfId="0" applyFill="1" applyBorder="1" applyAlignment="1">
      <alignment/>
    </xf>
    <xf numFmtId="0" fontId="15" fillId="0" borderId="12" xfId="0" applyFont="1" applyBorder="1" applyAlignment="1">
      <alignment/>
    </xf>
    <xf numFmtId="0" fontId="0" fillId="0" borderId="9" xfId="0" applyBorder="1" applyAlignment="1">
      <alignment/>
    </xf>
    <xf numFmtId="0" fontId="0" fillId="11" borderId="9" xfId="0" applyFill="1" applyBorder="1" applyAlignment="1" applyProtection="1">
      <alignment/>
      <protection locked="0"/>
    </xf>
    <xf numFmtId="0" fontId="0" fillId="2" borderId="8" xfId="0" applyFill="1" applyBorder="1" applyAlignment="1">
      <alignment/>
    </xf>
    <xf numFmtId="0" fontId="13" fillId="0" borderId="1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0" fillId="0" borderId="24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1" fontId="0" fillId="3" borderId="4" xfId="0" applyNumberFormat="1" applyFill="1" applyBorder="1" applyAlignment="1">
      <alignment/>
    </xf>
    <xf numFmtId="0" fontId="0" fillId="3" borderId="0" xfId="0" applyFill="1" applyBorder="1" applyAlignment="1">
      <alignment/>
    </xf>
    <xf numFmtId="188" fontId="0" fillId="3" borderId="4" xfId="0" applyNumberFormat="1" applyFill="1" applyBorder="1" applyAlignment="1">
      <alignment/>
    </xf>
    <xf numFmtId="188" fontId="0" fillId="3" borderId="0" xfId="0" applyNumberFormat="1" applyFill="1" applyBorder="1" applyAlignment="1">
      <alignment/>
    </xf>
    <xf numFmtId="188" fontId="0" fillId="0" borderId="4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8" borderId="4" xfId="0" applyFill="1" applyBorder="1" applyAlignment="1">
      <alignment/>
    </xf>
    <xf numFmtId="0" fontId="0" fillId="8" borderId="0" xfId="0" applyFill="1" applyBorder="1" applyAlignment="1">
      <alignment/>
    </xf>
    <xf numFmtId="188" fontId="0" fillId="8" borderId="4" xfId="0" applyNumberFormat="1" applyFill="1" applyBorder="1" applyAlignment="1">
      <alignment/>
    </xf>
    <xf numFmtId="188" fontId="0" fillId="8" borderId="0" xfId="0" applyNumberFormat="1" applyFill="1" applyBorder="1" applyAlignment="1">
      <alignment/>
    </xf>
    <xf numFmtId="188" fontId="0" fillId="4" borderId="4" xfId="0" applyNumberFormat="1" applyFill="1" applyBorder="1" applyAlignment="1">
      <alignment/>
    </xf>
    <xf numFmtId="188" fontId="0" fillId="7" borderId="4" xfId="0" applyNumberFormat="1" applyFill="1" applyBorder="1" applyAlignment="1">
      <alignment/>
    </xf>
    <xf numFmtId="1" fontId="0" fillId="0" borderId="8" xfId="0" applyNumberFormat="1" applyBorder="1" applyAlignment="1">
      <alignment/>
    </xf>
    <xf numFmtId="0" fontId="0" fillId="5" borderId="9" xfId="0" applyFill="1" applyBorder="1" applyAlignment="1">
      <alignment horizontal="center"/>
    </xf>
    <xf numFmtId="188" fontId="0" fillId="5" borderId="8" xfId="0" applyNumberFormat="1" applyFill="1" applyBorder="1" applyAlignment="1">
      <alignment/>
    </xf>
    <xf numFmtId="188" fontId="0" fillId="5" borderId="9" xfId="0" applyNumberFormat="1" applyFill="1" applyBorder="1" applyAlignment="1">
      <alignment/>
    </xf>
    <xf numFmtId="188" fontId="0" fillId="0" borderId="8" xfId="0" applyNumberFormat="1" applyBorder="1" applyAlignment="1">
      <alignment/>
    </xf>
    <xf numFmtId="183" fontId="0" fillId="0" borderId="0" xfId="0" applyNumberFormat="1" applyAlignment="1">
      <alignment/>
    </xf>
    <xf numFmtId="0" fontId="15" fillId="14" borderId="0" xfId="0" applyFont="1" applyFill="1" applyAlignment="1">
      <alignment/>
    </xf>
    <xf numFmtId="0" fontId="0" fillId="14" borderId="0" xfId="0" applyFont="1" applyFill="1" applyAlignment="1">
      <alignment/>
    </xf>
    <xf numFmtId="0" fontId="24" fillId="14" borderId="17" xfId="0" applyFont="1" applyFill="1" applyBorder="1" applyAlignment="1">
      <alignment horizontal="center"/>
    </xf>
    <xf numFmtId="0" fontId="15" fillId="14" borderId="0" xfId="0" applyFont="1" applyFill="1" applyBorder="1" applyAlignment="1">
      <alignment horizontal="center"/>
    </xf>
    <xf numFmtId="0" fontId="15" fillId="14" borderId="16" xfId="0" applyFont="1" applyFill="1" applyBorder="1" applyAlignment="1">
      <alignment horizontal="center"/>
    </xf>
    <xf numFmtId="0" fontId="24" fillId="14" borderId="10" xfId="0" applyFont="1" applyFill="1" applyBorder="1" applyAlignment="1">
      <alignment horizontal="center"/>
    </xf>
    <xf numFmtId="0" fontId="24" fillId="14" borderId="7" xfId="0" applyFont="1" applyFill="1" applyBorder="1" applyAlignment="1">
      <alignment horizontal="center"/>
    </xf>
    <xf numFmtId="183" fontId="0" fillId="14" borderId="0" xfId="0" applyNumberFormat="1" applyFont="1" applyFill="1" applyBorder="1" applyAlignment="1">
      <alignment/>
    </xf>
    <xf numFmtId="0" fontId="15" fillId="0" borderId="1" xfId="0" applyFont="1" applyBorder="1" applyAlignment="1">
      <alignment/>
    </xf>
    <xf numFmtId="0" fontId="15" fillId="0" borderId="5" xfId="0" applyFont="1" applyBorder="1" applyAlignment="1">
      <alignment horizontal="center"/>
    </xf>
    <xf numFmtId="183" fontId="15" fillId="0" borderId="2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85" fontId="0" fillId="0" borderId="0" xfId="0" applyNumberFormat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24" fillId="14" borderId="17" xfId="0" applyFont="1" applyFill="1" applyBorder="1" applyAlignment="1">
      <alignment horizontal="centerContinuous"/>
    </xf>
    <xf numFmtId="183" fontId="12" fillId="14" borderId="0" xfId="0" applyNumberFormat="1" applyFont="1" applyFill="1" applyBorder="1" applyAlignment="1">
      <alignment/>
    </xf>
    <xf numFmtId="0" fontId="28" fillId="14" borderId="10" xfId="0" applyFont="1" applyFill="1" applyBorder="1" applyAlignment="1">
      <alignment horizontal="center"/>
    </xf>
    <xf numFmtId="0" fontId="28" fillId="14" borderId="7" xfId="0" applyFont="1" applyFill="1" applyBorder="1" applyAlignment="1">
      <alignment horizontal="center"/>
    </xf>
    <xf numFmtId="2" fontId="0" fillId="5" borderId="2" xfId="0" applyNumberFormat="1" applyFill="1" applyBorder="1" applyAlignment="1">
      <alignment/>
    </xf>
    <xf numFmtId="185" fontId="0" fillId="8" borderId="8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185" fontId="0" fillId="0" borderId="4" xfId="0" applyNumberFormat="1" applyBorder="1" applyAlignment="1">
      <alignment/>
    </xf>
    <xf numFmtId="2" fontId="0" fillId="0" borderId="12" xfId="0" applyNumberFormat="1" applyBorder="1" applyAlignment="1">
      <alignment/>
    </xf>
    <xf numFmtId="185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0" fontId="15" fillId="0" borderId="18" xfId="0" applyFont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0" fillId="0" borderId="15" xfId="0" applyFill="1" applyBorder="1" applyAlignment="1">
      <alignment horizontal="right"/>
    </xf>
    <xf numFmtId="188" fontId="0" fillId="0" borderId="0" xfId="0" applyNumberFormat="1" applyAlignment="1">
      <alignment/>
    </xf>
    <xf numFmtId="0" fontId="0" fillId="4" borderId="4" xfId="0" applyFill="1" applyBorder="1" applyAlignment="1">
      <alignment/>
    </xf>
    <xf numFmtId="188" fontId="0" fillId="4" borderId="0" xfId="0" applyNumberFormat="1" applyFill="1" applyBorder="1" applyAlignment="1">
      <alignment/>
    </xf>
    <xf numFmtId="0" fontId="0" fillId="5" borderId="4" xfId="0" applyFill="1" applyBorder="1" applyAlignment="1">
      <alignment/>
    </xf>
    <xf numFmtId="188" fontId="0" fillId="5" borderId="0" xfId="0" applyNumberFormat="1" applyFill="1" applyBorder="1" applyAlignment="1">
      <alignment/>
    </xf>
    <xf numFmtId="188" fontId="0" fillId="5" borderId="4" xfId="0" applyNumberFormat="1" applyFill="1" applyBorder="1" applyAlignment="1">
      <alignment/>
    </xf>
    <xf numFmtId="0" fontId="0" fillId="3" borderId="8" xfId="0" applyFill="1" applyBorder="1" applyAlignment="1">
      <alignment/>
    </xf>
    <xf numFmtId="188" fontId="0" fillId="3" borderId="9" xfId="0" applyNumberFormat="1" applyFill="1" applyBorder="1" applyAlignment="1">
      <alignment/>
    </xf>
    <xf numFmtId="188" fontId="0" fillId="3" borderId="8" xfId="0" applyNumberForma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5" fillId="0" borderId="0" xfId="0" applyFont="1" applyAlignment="1">
      <alignment/>
    </xf>
    <xf numFmtId="188" fontId="0" fillId="8" borderId="0" xfId="0" applyNumberFormat="1" applyFill="1" applyAlignment="1">
      <alignment/>
    </xf>
    <xf numFmtId="0" fontId="0" fillId="4" borderId="0" xfId="0" applyFill="1" applyAlignment="1">
      <alignment/>
    </xf>
    <xf numFmtId="188" fontId="0" fillId="4" borderId="0" xfId="0" applyNumberFormat="1" applyFill="1" applyAlignment="1">
      <alignment/>
    </xf>
    <xf numFmtId="0" fontId="0" fillId="5" borderId="0" xfId="0" applyFill="1" applyAlignment="1">
      <alignment/>
    </xf>
    <xf numFmtId="188" fontId="0" fillId="5" borderId="0" xfId="0" applyNumberFormat="1" applyFill="1" applyAlignment="1">
      <alignment/>
    </xf>
    <xf numFmtId="0" fontId="15" fillId="0" borderId="16" xfId="0" applyFont="1" applyBorder="1" applyAlignment="1">
      <alignment/>
    </xf>
    <xf numFmtId="0" fontId="0" fillId="3" borderId="16" xfId="0" applyFill="1" applyBorder="1" applyAlignment="1">
      <alignment/>
    </xf>
    <xf numFmtId="188" fontId="0" fillId="3" borderId="16" xfId="0" applyNumberFormat="1" applyFill="1" applyBorder="1" applyAlignment="1">
      <alignment/>
    </xf>
    <xf numFmtId="183" fontId="0" fillId="0" borderId="16" xfId="0" applyNumberFormat="1" applyBorder="1" applyAlignment="1">
      <alignment/>
    </xf>
    <xf numFmtId="0" fontId="15" fillId="0" borderId="18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20" xfId="0" applyFont="1" applyFill="1" applyBorder="1" applyAlignment="1">
      <alignment horizontal="right"/>
    </xf>
    <xf numFmtId="0" fontId="15" fillId="0" borderId="19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5" fillId="0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14" borderId="0" xfId="0" applyFill="1" applyBorder="1" applyAlignment="1">
      <alignment horizontal="center"/>
    </xf>
    <xf numFmtId="1" fontId="0" fillId="14" borderId="0" xfId="0" applyNumberFormat="1" applyFill="1" applyAlignment="1">
      <alignment horizontal="center"/>
    </xf>
    <xf numFmtId="2" fontId="0" fillId="14" borderId="0" xfId="0" applyNumberFormat="1" applyFill="1" applyBorder="1" applyAlignment="1">
      <alignment/>
    </xf>
    <xf numFmtId="2" fontId="0" fillId="14" borderId="1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183" fontId="0" fillId="0" borderId="0" xfId="0" applyNumberFormat="1" applyFill="1" applyAlignment="1">
      <alignment/>
    </xf>
    <xf numFmtId="0" fontId="27" fillId="0" borderId="12" xfId="0" applyFont="1" applyBorder="1" applyAlignment="1">
      <alignment/>
    </xf>
    <xf numFmtId="0" fontId="29" fillId="0" borderId="0" xfId="0" applyFont="1" applyFill="1" applyAlignment="1">
      <alignment/>
    </xf>
    <xf numFmtId="0" fontId="15" fillId="0" borderId="21" xfId="0" applyFont="1" applyBorder="1" applyAlignment="1">
      <alignment horizontal="center"/>
    </xf>
    <xf numFmtId="0" fontId="27" fillId="0" borderId="3" xfId="0" applyFont="1" applyBorder="1" applyAlignment="1">
      <alignment/>
    </xf>
    <xf numFmtId="2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15" fillId="0" borderId="2" xfId="0" applyFont="1" applyBorder="1" applyAlignment="1">
      <alignment/>
    </xf>
    <xf numFmtId="0" fontId="27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0" fontId="27" fillId="0" borderId="8" xfId="0" applyFont="1" applyBorder="1" applyAlignment="1">
      <alignment horizontal="center"/>
    </xf>
    <xf numFmtId="2" fontId="0" fillId="0" borderId="8" xfId="0" applyNumberFormat="1" applyBorder="1" applyAlignment="1">
      <alignment/>
    </xf>
    <xf numFmtId="0" fontId="24" fillId="0" borderId="18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15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14" borderId="3" xfId="0" applyFont="1" applyFill="1" applyBorder="1" applyAlignment="1">
      <alignment/>
    </xf>
    <xf numFmtId="183" fontId="12" fillId="14" borderId="4" xfId="0" applyNumberFormat="1" applyFont="1" applyFill="1" applyBorder="1" applyAlignment="1">
      <alignment/>
    </xf>
    <xf numFmtId="0" fontId="15" fillId="14" borderId="12" xfId="0" applyFont="1" applyFill="1" applyBorder="1" applyAlignment="1">
      <alignment/>
    </xf>
    <xf numFmtId="0" fontId="12" fillId="14" borderId="8" xfId="0" applyFont="1" applyFill="1" applyBorder="1" applyAlignment="1">
      <alignment/>
    </xf>
    <xf numFmtId="0" fontId="12" fillId="14" borderId="9" xfId="0" applyFont="1" applyFill="1" applyBorder="1" applyAlignment="1">
      <alignment/>
    </xf>
    <xf numFmtId="0" fontId="15" fillId="0" borderId="26" xfId="0" applyFont="1" applyBorder="1" applyAlignment="1">
      <alignment/>
    </xf>
    <xf numFmtId="0" fontId="0" fillId="0" borderId="27" xfId="0" applyBorder="1" applyAlignment="1">
      <alignment/>
    </xf>
    <xf numFmtId="192" fontId="0" fillId="5" borderId="27" xfId="0" applyNumberFormat="1" applyFill="1" applyBorder="1" applyAlignment="1">
      <alignment/>
    </xf>
    <xf numFmtId="0" fontId="0" fillId="3" borderId="9" xfId="0" applyFill="1" applyBorder="1" applyAlignment="1">
      <alignment/>
    </xf>
    <xf numFmtId="188" fontId="0" fillId="3" borderId="15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27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8" borderId="0" xfId="0" applyFill="1" applyAlignment="1">
      <alignment/>
    </xf>
    <xf numFmtId="0" fontId="27" fillId="0" borderId="16" xfId="0" applyFont="1" applyBorder="1" applyAlignment="1">
      <alignment/>
    </xf>
    <xf numFmtId="188" fontId="0" fillId="0" borderId="16" xfId="0" applyNumberForma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10" fontId="0" fillId="0" borderId="16" xfId="21" applyNumberFormat="1" applyBorder="1" applyAlignment="1">
      <alignment/>
    </xf>
    <xf numFmtId="0" fontId="12" fillId="0" borderId="0" xfId="0" applyFont="1" applyAlignment="1">
      <alignment/>
    </xf>
    <xf numFmtId="0" fontId="27" fillId="14" borderId="0" xfId="0" applyFont="1" applyFill="1" applyBorder="1" applyAlignment="1">
      <alignment horizontal="center"/>
    </xf>
    <xf numFmtId="0" fontId="27" fillId="14" borderId="16" xfId="0" applyFont="1" applyFill="1" applyBorder="1" applyAlignment="1">
      <alignment horizontal="center"/>
    </xf>
    <xf numFmtId="188" fontId="0" fillId="14" borderId="0" xfId="0" applyNumberFormat="1" applyFill="1" applyBorder="1" applyAlignment="1">
      <alignment/>
    </xf>
    <xf numFmtId="3" fontId="0" fillId="14" borderId="0" xfId="0" applyNumberFormat="1" applyFill="1" applyBorder="1" applyAlignment="1">
      <alignment/>
    </xf>
    <xf numFmtId="188" fontId="0" fillId="14" borderId="16" xfId="0" applyNumberFormat="1" applyFill="1" applyBorder="1" applyAlignment="1">
      <alignment/>
    </xf>
    <xf numFmtId="3" fontId="0" fillId="14" borderId="16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9" xfId="0" applyNumberFormat="1" applyBorder="1" applyAlignment="1">
      <alignment/>
    </xf>
    <xf numFmtId="0" fontId="21" fillId="14" borderId="17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6" fillId="0" borderId="0" xfId="0" applyFont="1" applyFill="1" applyAlignment="1">
      <alignment/>
    </xf>
    <xf numFmtId="183" fontId="0" fillId="0" borderId="4" xfId="0" applyNumberFormat="1" applyBorder="1" applyAlignment="1">
      <alignment/>
    </xf>
    <xf numFmtId="184" fontId="0" fillId="0" borderId="22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184" fontId="0" fillId="15" borderId="4" xfId="0" applyNumberForma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1" fontId="32" fillId="0" borderId="0" xfId="0" applyNumberFormat="1" applyFont="1" applyBorder="1" applyAlignment="1">
      <alignment/>
    </xf>
    <xf numFmtId="1" fontId="32" fillId="0" borderId="9" xfId="0" applyNumberFormat="1" applyFont="1" applyBorder="1" applyAlignment="1">
      <alignment/>
    </xf>
    <xf numFmtId="185" fontId="30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185" fontId="30" fillId="0" borderId="18" xfId="0" applyNumberFormat="1" applyFont="1" applyBorder="1" applyAlignment="1">
      <alignment horizontal="center"/>
    </xf>
    <xf numFmtId="185" fontId="30" fillId="0" borderId="20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185" fontId="30" fillId="0" borderId="19" xfId="0" applyNumberFormat="1" applyFont="1" applyBorder="1" applyAlignment="1">
      <alignment horizontal="center"/>
    </xf>
    <xf numFmtId="0" fontId="32" fillId="0" borderId="4" xfId="0" applyFont="1" applyBorder="1" applyAlignment="1">
      <alignment/>
    </xf>
    <xf numFmtId="0" fontId="32" fillId="0" borderId="8" xfId="0" applyFont="1" applyBorder="1" applyAlignment="1">
      <alignment/>
    </xf>
    <xf numFmtId="183" fontId="32" fillId="3" borderId="14" xfId="0" applyNumberFormat="1" applyFont="1" applyFill="1" applyBorder="1" applyAlignment="1">
      <alignment/>
    </xf>
    <xf numFmtId="183" fontId="32" fillId="3" borderId="15" xfId="0" applyNumberFormat="1" applyFont="1" applyFill="1" applyBorder="1" applyAlignment="1">
      <alignment/>
    </xf>
    <xf numFmtId="183" fontId="32" fillId="8" borderId="4" xfId="0" applyNumberFormat="1" applyFont="1" applyFill="1" applyBorder="1" applyAlignment="1">
      <alignment/>
    </xf>
    <xf numFmtId="183" fontId="32" fillId="8" borderId="8" xfId="0" applyNumberFormat="1" applyFont="1" applyFill="1" applyBorder="1" applyAlignment="1">
      <alignment/>
    </xf>
    <xf numFmtId="183" fontId="32" fillId="5" borderId="4" xfId="0" applyNumberFormat="1" applyFont="1" applyFill="1" applyBorder="1" applyAlignment="1">
      <alignment/>
    </xf>
    <xf numFmtId="183" fontId="32" fillId="5" borderId="8" xfId="0" applyNumberFormat="1" applyFont="1" applyFill="1" applyBorder="1" applyAlignment="1">
      <alignment/>
    </xf>
    <xf numFmtId="183" fontId="30" fillId="3" borderId="24" xfId="0" applyNumberFormat="1" applyFont="1" applyFill="1" applyBorder="1" applyAlignment="1">
      <alignment/>
    </xf>
    <xf numFmtId="0" fontId="32" fillId="8" borderId="3" xfId="0" applyFont="1" applyFill="1" applyBorder="1" applyAlignment="1">
      <alignment/>
    </xf>
    <xf numFmtId="1" fontId="32" fillId="8" borderId="4" xfId="0" applyNumberFormat="1" applyFont="1" applyFill="1" applyBorder="1" applyAlignment="1">
      <alignment/>
    </xf>
    <xf numFmtId="0" fontId="32" fillId="8" borderId="4" xfId="0" applyFont="1" applyFill="1" applyBorder="1" applyAlignment="1">
      <alignment/>
    </xf>
    <xf numFmtId="185" fontId="32" fillId="8" borderId="0" xfId="0" applyNumberFormat="1" applyFont="1" applyFill="1" applyBorder="1" applyAlignment="1">
      <alignment/>
    </xf>
    <xf numFmtId="185" fontId="32" fillId="8" borderId="4" xfId="0" applyNumberFormat="1" applyFont="1" applyFill="1" applyBorder="1" applyAlignment="1">
      <alignment/>
    </xf>
    <xf numFmtId="0" fontId="32" fillId="4" borderId="3" xfId="0" applyFont="1" applyFill="1" applyBorder="1" applyAlignment="1">
      <alignment/>
    </xf>
    <xf numFmtId="1" fontId="32" fillId="4" borderId="4" xfId="0" applyNumberFormat="1" applyFont="1" applyFill="1" applyBorder="1" applyAlignment="1">
      <alignment/>
    </xf>
    <xf numFmtId="0" fontId="32" fillId="4" borderId="4" xfId="0" applyFont="1" applyFill="1" applyBorder="1" applyAlignment="1">
      <alignment/>
    </xf>
    <xf numFmtId="185" fontId="32" fillId="4" borderId="0" xfId="0" applyNumberFormat="1" applyFont="1" applyFill="1" applyBorder="1" applyAlignment="1">
      <alignment/>
    </xf>
    <xf numFmtId="185" fontId="32" fillId="4" borderId="4" xfId="0" applyNumberFormat="1" applyFont="1" applyFill="1" applyBorder="1" applyAlignment="1">
      <alignment/>
    </xf>
    <xf numFmtId="0" fontId="32" fillId="5" borderId="12" xfId="0" applyFont="1" applyFill="1" applyBorder="1" applyAlignment="1">
      <alignment/>
    </xf>
    <xf numFmtId="1" fontId="32" fillId="5" borderId="8" xfId="0" applyNumberFormat="1" applyFont="1" applyFill="1" applyBorder="1" applyAlignment="1">
      <alignment/>
    </xf>
    <xf numFmtId="0" fontId="32" fillId="5" borderId="8" xfId="0" applyFont="1" applyFill="1" applyBorder="1" applyAlignment="1">
      <alignment/>
    </xf>
    <xf numFmtId="185" fontId="32" fillId="5" borderId="9" xfId="0" applyNumberFormat="1" applyFont="1" applyFill="1" applyBorder="1" applyAlignment="1">
      <alignment/>
    </xf>
    <xf numFmtId="185" fontId="32" fillId="5" borderId="8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0" borderId="1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5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2" fillId="2" borderId="4" xfId="0" applyFont="1" applyFill="1" applyBorder="1" applyAlignment="1">
      <alignment/>
    </xf>
    <xf numFmtId="0" fontId="30" fillId="0" borderId="12" xfId="0" applyFont="1" applyBorder="1" applyAlignment="1">
      <alignment horizontal="center"/>
    </xf>
    <xf numFmtId="0" fontId="32" fillId="2" borderId="8" xfId="0" applyFont="1" applyFill="1" applyBorder="1" applyAlignment="1">
      <alignment/>
    </xf>
    <xf numFmtId="0" fontId="27" fillId="14" borderId="0" xfId="0" applyFont="1" applyFill="1" applyBorder="1" applyAlignment="1">
      <alignment/>
    </xf>
    <xf numFmtId="0" fontId="27" fillId="14" borderId="16" xfId="0" applyFont="1" applyFill="1" applyBorder="1" applyAlignment="1">
      <alignment/>
    </xf>
    <xf numFmtId="0" fontId="27" fillId="14" borderId="0" xfId="0" applyFont="1" applyFill="1" applyAlignment="1">
      <alignment/>
    </xf>
    <xf numFmtId="0" fontId="22" fillId="14" borderId="17" xfId="0" applyFont="1" applyFill="1" applyBorder="1" applyAlignment="1">
      <alignment horizontal="center"/>
    </xf>
    <xf numFmtId="183" fontId="12" fillId="14" borderId="16" xfId="0" applyNumberFormat="1" applyFont="1" applyFill="1" applyBorder="1" applyAlignment="1">
      <alignment/>
    </xf>
    <xf numFmtId="0" fontId="0" fillId="14" borderId="0" xfId="0" applyFill="1" applyBorder="1" applyAlignment="1">
      <alignment horizontal="left"/>
    </xf>
    <xf numFmtId="183" fontId="0" fillId="5" borderId="0" xfId="0" applyNumberFormat="1" applyFill="1" applyAlignment="1">
      <alignment/>
    </xf>
    <xf numFmtId="0" fontId="15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185" fontId="0" fillId="0" borderId="22" xfId="0" applyNumberFormat="1" applyBorder="1" applyAlignment="1">
      <alignment/>
    </xf>
    <xf numFmtId="183" fontId="0" fillId="14" borderId="16" xfId="0" applyNumberFormat="1" applyFill="1" applyBorder="1" applyAlignment="1">
      <alignment/>
    </xf>
    <xf numFmtId="0" fontId="37" fillId="14" borderId="17" xfId="0" applyFont="1" applyFill="1" applyBorder="1" applyAlignment="1">
      <alignment horizontal="centerContinuous"/>
    </xf>
    <xf numFmtId="0" fontId="38" fillId="14" borderId="17" xfId="0" applyFont="1" applyFill="1" applyBorder="1" applyAlignment="1">
      <alignment horizontal="centerContinuous"/>
    </xf>
    <xf numFmtId="0" fontId="32" fillId="14" borderId="0" xfId="0" applyFont="1" applyFill="1" applyAlignment="1">
      <alignment/>
    </xf>
    <xf numFmtId="0" fontId="30" fillId="14" borderId="0" xfId="0" applyFont="1" applyFill="1" applyBorder="1" applyAlignment="1">
      <alignment/>
    </xf>
    <xf numFmtId="183" fontId="32" fillId="14" borderId="0" xfId="0" applyNumberFormat="1" applyFont="1" applyFill="1" applyBorder="1" applyAlignment="1">
      <alignment/>
    </xf>
    <xf numFmtId="0" fontId="30" fillId="14" borderId="16" xfId="0" applyFont="1" applyFill="1" applyBorder="1" applyAlignment="1">
      <alignment/>
    </xf>
    <xf numFmtId="0" fontId="32" fillId="14" borderId="16" xfId="0" applyFont="1" applyFill="1" applyBorder="1" applyAlignment="1">
      <alignment/>
    </xf>
    <xf numFmtId="0" fontId="30" fillId="14" borderId="0" xfId="0" applyFont="1" applyFill="1" applyAlignment="1">
      <alignment/>
    </xf>
    <xf numFmtId="0" fontId="37" fillId="14" borderId="10" xfId="0" applyFont="1" applyFill="1" applyBorder="1" applyAlignment="1">
      <alignment horizontal="center"/>
    </xf>
    <xf numFmtId="0" fontId="37" fillId="14" borderId="7" xfId="0" applyFont="1" applyFill="1" applyBorder="1" applyAlignment="1">
      <alignment horizontal="center"/>
    </xf>
    <xf numFmtId="0" fontId="32" fillId="14" borderId="0" xfId="0" applyFont="1" applyFill="1" applyBorder="1" applyAlignment="1">
      <alignment/>
    </xf>
    <xf numFmtId="183" fontId="32" fillId="14" borderId="0" xfId="0" applyNumberFormat="1" applyFont="1" applyFill="1" applyAlignment="1">
      <alignment/>
    </xf>
    <xf numFmtId="0" fontId="32" fillId="14" borderId="0" xfId="0" applyFont="1" applyFill="1" applyBorder="1" applyAlignment="1">
      <alignment horizontal="center"/>
    </xf>
    <xf numFmtId="1" fontId="32" fillId="14" borderId="0" xfId="0" applyNumberFormat="1" applyFont="1" applyFill="1" applyAlignment="1">
      <alignment horizontal="center"/>
    </xf>
    <xf numFmtId="0" fontId="32" fillId="14" borderId="16" xfId="0" applyFont="1" applyFill="1" applyBorder="1" applyAlignment="1">
      <alignment/>
    </xf>
    <xf numFmtId="0" fontId="37" fillId="14" borderId="17" xfId="0" applyFont="1" applyFill="1" applyBorder="1" applyAlignment="1">
      <alignment horizontal="center"/>
    </xf>
    <xf numFmtId="188" fontId="0" fillId="6" borderId="4" xfId="0" applyNumberFormat="1" applyFill="1" applyBorder="1" applyAlignment="1">
      <alignment/>
    </xf>
    <xf numFmtId="183" fontId="32" fillId="14" borderId="16" xfId="0" applyNumberFormat="1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35" fillId="0" borderId="21" xfId="0" applyFont="1" applyFill="1" applyBorder="1" applyAlignment="1">
      <alignment horizontal="center"/>
    </xf>
    <xf numFmtId="0" fontId="39" fillId="0" borderId="4" xfId="0" applyFont="1" applyFill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3" xfId="0" applyFont="1" applyFill="1" applyBorder="1" applyAlignment="1">
      <alignment/>
    </xf>
    <xf numFmtId="0" fontId="32" fillId="0" borderId="4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9" fillId="0" borderId="4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3" xfId="0" applyFont="1" applyBorder="1" applyAlignment="1">
      <alignment/>
    </xf>
    <xf numFmtId="0" fontId="39" fillId="0" borderId="22" xfId="0" applyFont="1" applyFill="1" applyBorder="1" applyAlignment="1">
      <alignment horizontal="left"/>
    </xf>
    <xf numFmtId="0" fontId="39" fillId="0" borderId="23" xfId="0" applyFont="1" applyFill="1" applyBorder="1" applyAlignment="1">
      <alignment horizontal="left"/>
    </xf>
    <xf numFmtId="0" fontId="32" fillId="0" borderId="16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183" fontId="32" fillId="0" borderId="3" xfId="0" applyNumberFormat="1" applyFont="1" applyFill="1" applyBorder="1" applyAlignment="1">
      <alignment/>
    </xf>
    <xf numFmtId="0" fontId="39" fillId="0" borderId="3" xfId="0" applyFont="1" applyFill="1" applyBorder="1" applyAlignment="1">
      <alignment/>
    </xf>
    <xf numFmtId="183" fontId="32" fillId="0" borderId="0" xfId="0" applyNumberFormat="1" applyFont="1" applyFill="1" applyBorder="1" applyAlignment="1">
      <alignment/>
    </xf>
    <xf numFmtId="183" fontId="32" fillId="0" borderId="14" xfId="0" applyNumberFormat="1" applyFont="1" applyFill="1" applyBorder="1" applyAlignment="1">
      <alignment/>
    </xf>
    <xf numFmtId="0" fontId="39" fillId="0" borderId="12" xfId="0" applyFont="1" applyBorder="1" applyAlignment="1">
      <alignment/>
    </xf>
    <xf numFmtId="0" fontId="32" fillId="0" borderId="9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9" xfId="0" applyFont="1" applyFill="1" applyBorder="1" applyAlignment="1">
      <alignment/>
    </xf>
    <xf numFmtId="183" fontId="32" fillId="0" borderId="9" xfId="0" applyNumberFormat="1" applyFont="1" applyFill="1" applyBorder="1" applyAlignment="1">
      <alignment/>
    </xf>
    <xf numFmtId="183" fontId="32" fillId="0" borderId="15" xfId="0" applyNumberFormat="1" applyFont="1" applyFill="1" applyBorder="1" applyAlignment="1">
      <alignment/>
    </xf>
    <xf numFmtId="183" fontId="32" fillId="0" borderId="0" xfId="0" applyNumberFormat="1" applyFont="1" applyFill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16" fillId="0" borderId="0" xfId="0" applyFont="1" applyFill="1" applyAlignment="1">
      <alignment/>
    </xf>
    <xf numFmtId="0" fontId="17" fillId="0" borderId="7" xfId="0" applyFont="1" applyFill="1" applyBorder="1" applyAlignment="1">
      <alignment horizontal="center"/>
    </xf>
    <xf numFmtId="183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188" fontId="0" fillId="0" borderId="9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4" fillId="0" borderId="7" xfId="0" applyFont="1" applyFill="1" applyBorder="1" applyAlignment="1">
      <alignment horizontal="center"/>
    </xf>
    <xf numFmtId="183" fontId="25" fillId="0" borderId="0" xfId="0" applyNumberFormat="1" applyFont="1" applyFill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83" fontId="0" fillId="0" borderId="16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24" xfId="0" applyFill="1" applyBorder="1" applyAlignment="1">
      <alignment/>
    </xf>
    <xf numFmtId="183" fontId="0" fillId="0" borderId="16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7" fillId="0" borderId="7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83" fontId="32" fillId="0" borderId="0" xfId="0" applyNumberFormat="1" applyFont="1" applyFill="1" applyBorder="1" applyAlignment="1">
      <alignment/>
    </xf>
    <xf numFmtId="0" fontId="15" fillId="0" borderId="19" xfId="0" applyFont="1" applyFill="1" applyBorder="1" applyAlignment="1">
      <alignment horizontal="center"/>
    </xf>
    <xf numFmtId="183" fontId="12" fillId="0" borderId="4" xfId="0" applyNumberFormat="1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0" fillId="0" borderId="25" xfId="0" applyFill="1" applyBorder="1" applyAlignment="1">
      <alignment/>
    </xf>
    <xf numFmtId="0" fontId="27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188" fontId="0" fillId="0" borderId="16" xfId="0" applyNumberFormat="1" applyFill="1" applyBorder="1" applyAlignment="1">
      <alignment/>
    </xf>
    <xf numFmtId="0" fontId="0" fillId="0" borderId="7" xfId="0" applyFill="1" applyBorder="1" applyAlignment="1">
      <alignment/>
    </xf>
    <xf numFmtId="2" fontId="0" fillId="0" borderId="0" xfId="0" applyNumberFormat="1" applyFill="1" applyAlignment="1">
      <alignment/>
    </xf>
    <xf numFmtId="0" fontId="24" fillId="14" borderId="20" xfId="0" applyFont="1" applyFill="1" applyBorder="1" applyAlignment="1">
      <alignment horizontal="center"/>
    </xf>
    <xf numFmtId="0" fontId="24" fillId="14" borderId="2" xfId="0" applyFont="1" applyFill="1" applyBorder="1" applyAlignment="1">
      <alignment horizontal="center"/>
    </xf>
    <xf numFmtId="0" fontId="24" fillId="14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4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24" fillId="0" borderId="28" xfId="0" applyFont="1" applyFill="1" applyBorder="1" applyAlignment="1">
      <alignment horizontal="center"/>
    </xf>
    <xf numFmtId="188" fontId="0" fillId="0" borderId="14" xfId="0" applyNumberFormat="1" applyBorder="1" applyAlignment="1">
      <alignment/>
    </xf>
    <xf numFmtId="188" fontId="0" fillId="0" borderId="14" xfId="0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2" xfId="0" applyFont="1" applyBorder="1" applyAlignment="1">
      <alignment/>
    </xf>
    <xf numFmtId="188" fontId="0" fillId="0" borderId="22" xfId="0" applyNumberFormat="1" applyBorder="1" applyAlignment="1">
      <alignment/>
    </xf>
    <xf numFmtId="188" fontId="0" fillId="0" borderId="23" xfId="0" applyNumberFormat="1" applyFill="1" applyBorder="1" applyAlignment="1">
      <alignment/>
    </xf>
    <xf numFmtId="4" fontId="0" fillId="3" borderId="4" xfId="0" applyNumberFormat="1" applyFill="1" applyBorder="1" applyAlignment="1">
      <alignment/>
    </xf>
    <xf numFmtId="4" fontId="0" fillId="6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5" borderId="16" xfId="0" applyFill="1" applyBorder="1" applyAlignment="1">
      <alignment/>
    </xf>
    <xf numFmtId="188" fontId="0" fillId="5" borderId="22" xfId="0" applyNumberFormat="1" applyFill="1" applyBorder="1" applyAlignment="1">
      <alignment/>
    </xf>
    <xf numFmtId="0" fontId="32" fillId="0" borderId="8" xfId="0" applyFont="1" applyFill="1" applyBorder="1" applyAlignment="1">
      <alignment/>
    </xf>
    <xf numFmtId="0" fontId="0" fillId="14" borderId="0" xfId="0" applyFill="1" applyBorder="1" applyAlignment="1">
      <alignment/>
    </xf>
    <xf numFmtId="183" fontId="0" fillId="14" borderId="0" xfId="0" applyNumberForma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2" fontId="0" fillId="0" borderId="4" xfId="0" applyNumberFormat="1" applyFill="1" applyBorder="1" applyAlignment="1">
      <alignment/>
    </xf>
    <xf numFmtId="0" fontId="24" fillId="14" borderId="28" xfId="0" applyFont="1" applyFill="1" applyBorder="1" applyAlignment="1">
      <alignment horizontal="center"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11" borderId="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1" fontId="0" fillId="11" borderId="24" xfId="0" applyNumberForma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" fontId="0" fillId="11" borderId="29" xfId="0" applyNumberForma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11" borderId="8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14" fillId="0" borderId="3" xfId="0" applyFont="1" applyBorder="1" applyAlignment="1" applyProtection="1">
      <alignment/>
      <protection hidden="1"/>
    </xf>
    <xf numFmtId="0" fontId="13" fillId="2" borderId="4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85" fontId="0" fillId="2" borderId="4" xfId="0" applyNumberFormat="1" applyFill="1" applyBorder="1" applyAlignment="1" applyProtection="1">
      <alignment/>
      <protection hidden="1"/>
    </xf>
    <xf numFmtId="184" fontId="0" fillId="2" borderId="0" xfId="0" applyNumberFormat="1" applyFill="1" applyBorder="1" applyAlignment="1" applyProtection="1">
      <alignment/>
      <protection hidden="1"/>
    </xf>
    <xf numFmtId="184" fontId="0" fillId="2" borderId="4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185" fontId="0" fillId="2" borderId="8" xfId="0" applyNumberFormat="1" applyFill="1" applyBorder="1" applyAlignment="1" applyProtection="1">
      <alignment/>
      <protection hidden="1"/>
    </xf>
    <xf numFmtId="184" fontId="0" fillId="2" borderId="9" xfId="0" applyNumberFormat="1" applyFill="1" applyBorder="1" applyAlignment="1" applyProtection="1">
      <alignment/>
      <protection hidden="1"/>
    </xf>
    <xf numFmtId="184" fontId="0" fillId="2" borderId="8" xfId="0" applyNumberFormat="1" applyFill="1" applyBorder="1" applyAlignment="1" applyProtection="1">
      <alignment/>
      <protection hidden="1"/>
    </xf>
    <xf numFmtId="2" fontId="29" fillId="0" borderId="0" xfId="0" applyNumberFormat="1" applyFont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184" fontId="0" fillId="3" borderId="14" xfId="0" applyNumberFormat="1" applyFill="1" applyBorder="1" applyAlignment="1" applyProtection="1">
      <alignment/>
      <protection hidden="1"/>
    </xf>
    <xf numFmtId="183" fontId="0" fillId="3" borderId="14" xfId="0" applyNumberFormat="1" applyFill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84" fontId="0" fillId="3" borderId="23" xfId="0" applyNumberFormat="1" applyFill="1" applyBorder="1" applyAlignment="1" applyProtection="1">
      <alignment/>
      <protection hidden="1"/>
    </xf>
    <xf numFmtId="184" fontId="0" fillId="0" borderId="15" xfId="0" applyNumberFormat="1" applyBorder="1" applyAlignment="1" applyProtection="1">
      <alignment/>
      <protection hidden="1"/>
    </xf>
    <xf numFmtId="184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84" fontId="0" fillId="3" borderId="4" xfId="0" applyNumberFormat="1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2" fontId="0" fillId="3" borderId="4" xfId="0" applyNumberFormat="1" applyFill="1" applyBorder="1" applyAlignment="1" applyProtection="1">
      <alignment/>
      <protection hidden="1"/>
    </xf>
    <xf numFmtId="182" fontId="0" fillId="3" borderId="14" xfId="0" applyNumberFormat="1" applyFill="1" applyBorder="1" applyAlignment="1" applyProtection="1">
      <alignment/>
      <protection hidden="1"/>
    </xf>
    <xf numFmtId="2" fontId="0" fillId="3" borderId="22" xfId="0" applyNumberFormat="1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5" xfId="0" applyFont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11" borderId="2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hidden="1"/>
    </xf>
    <xf numFmtId="9" fontId="0" fillId="11" borderId="22" xfId="21" applyFill="1" applyBorder="1" applyAlignment="1" applyProtection="1">
      <alignment/>
      <protection locked="0"/>
    </xf>
    <xf numFmtId="187" fontId="0" fillId="3" borderId="23" xfId="21" applyNumberFormat="1" applyFill="1" applyBorder="1" applyAlignment="1" applyProtection="1">
      <alignment/>
      <protection hidden="1"/>
    </xf>
    <xf numFmtId="0" fontId="0" fillId="3" borderId="24" xfId="0" applyFont="1" applyFill="1" applyBorder="1" applyAlignment="1" applyProtection="1">
      <alignment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29" fillId="0" borderId="0" xfId="0" applyFont="1" applyAlignment="1" applyProtection="1">
      <alignment/>
      <protection hidden="1"/>
    </xf>
    <xf numFmtId="0" fontId="0" fillId="0" borderId="21" xfId="0" applyBorder="1" applyAlignment="1" applyProtection="1">
      <alignment horizontal="right"/>
      <protection hidden="1"/>
    </xf>
    <xf numFmtId="2" fontId="0" fillId="3" borderId="14" xfId="0" applyNumberFormat="1" applyFill="1" applyBorder="1" applyAlignment="1" applyProtection="1">
      <alignment/>
      <protection hidden="1"/>
    </xf>
    <xf numFmtId="187" fontId="0" fillId="11" borderId="22" xfId="21" applyNumberFormat="1" applyFill="1" applyBorder="1" applyAlignment="1" applyProtection="1">
      <alignment/>
      <protection locked="0"/>
    </xf>
    <xf numFmtId="1" fontId="0" fillId="11" borderId="24" xfId="0" applyNumberFormat="1" applyFill="1" applyBorder="1" applyAlignment="1" applyProtection="1">
      <alignment/>
      <protection hidden="1"/>
    </xf>
    <xf numFmtId="1" fontId="0" fillId="11" borderId="29" xfId="0" applyNumberFormat="1" applyFill="1" applyBorder="1" applyAlignment="1" applyProtection="1">
      <alignment/>
      <protection hidden="1"/>
    </xf>
    <xf numFmtId="0" fontId="15" fillId="0" borderId="1" xfId="0" applyFont="1" applyBorder="1" applyAlignment="1" applyProtection="1">
      <alignment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/>
      <protection hidden="1"/>
    </xf>
    <xf numFmtId="0" fontId="15" fillId="0" borderId="4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27" fillId="0" borderId="18" xfId="0" applyFont="1" applyBorder="1" applyAlignment="1" applyProtection="1">
      <alignment/>
      <protection hidden="1"/>
    </xf>
    <xf numFmtId="0" fontId="27" fillId="0" borderId="3" xfId="0" applyFont="1" applyBorder="1" applyAlignment="1" applyProtection="1">
      <alignment/>
      <protection hidden="1"/>
    </xf>
    <xf numFmtId="0" fontId="27" fillId="0" borderId="11" xfId="0" applyFont="1" applyBorder="1" applyAlignment="1" applyProtection="1">
      <alignment/>
      <protection hidden="1"/>
    </xf>
    <xf numFmtId="0" fontId="27" fillId="0" borderId="12" xfId="0" applyFont="1" applyBorder="1" applyAlignment="1" applyProtection="1">
      <alignment/>
      <protection hidden="1"/>
    </xf>
    <xf numFmtId="184" fontId="0" fillId="2" borderId="22" xfId="0" applyNumberFormat="1" applyFill="1" applyBorder="1" applyAlignment="1">
      <alignment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0" fillId="11" borderId="22" xfId="0" applyFill="1" applyBorder="1" applyAlignment="1" applyProtection="1">
      <alignment/>
      <protection locked="0"/>
    </xf>
    <xf numFmtId="0" fontId="15" fillId="0" borderId="18" xfId="0" applyFont="1" applyBorder="1" applyAlignment="1" applyProtection="1">
      <alignment horizontal="center"/>
      <protection hidden="1"/>
    </xf>
    <xf numFmtId="0" fontId="15" fillId="0" borderId="20" xfId="0" applyFont="1" applyFill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/>
      <protection hidden="1"/>
    </xf>
    <xf numFmtId="0" fontId="27" fillId="0" borderId="2" xfId="0" applyFont="1" applyBorder="1" applyAlignment="1" applyProtection="1">
      <alignment horizontal="center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2" fontId="0" fillId="2" borderId="14" xfId="0" applyNumberFormat="1" applyFill="1" applyBorder="1" applyAlignment="1" applyProtection="1">
      <alignment/>
      <protection hidden="1"/>
    </xf>
    <xf numFmtId="2" fontId="0" fillId="2" borderId="15" xfId="0" applyNumberFormat="1" applyFill="1" applyBorder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81" fontId="44" fillId="0" borderId="0" xfId="0" applyNumberFormat="1" applyFont="1" applyFill="1" applyAlignment="1" applyProtection="1">
      <alignment/>
      <protection hidden="1"/>
    </xf>
    <xf numFmtId="2" fontId="44" fillId="0" borderId="0" xfId="0" applyNumberFormat="1" applyFont="1" applyFill="1" applyAlignment="1" applyProtection="1">
      <alignment/>
      <protection hidden="1"/>
    </xf>
    <xf numFmtId="183" fontId="44" fillId="0" borderId="0" xfId="0" applyNumberFormat="1" applyFont="1" applyFill="1" applyAlignment="1" applyProtection="1">
      <alignment/>
      <protection hidden="1"/>
    </xf>
    <xf numFmtId="1" fontId="0" fillId="0" borderId="0" xfId="0" applyNumberFormat="1" applyFont="1" applyBorder="1" applyAlignment="1">
      <alignment/>
    </xf>
    <xf numFmtId="183" fontId="0" fillId="8" borderId="4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5" borderId="4" xfId="0" applyNumberFormat="1" applyFont="1" applyFill="1" applyBorder="1" applyAlignment="1">
      <alignment/>
    </xf>
    <xf numFmtId="183" fontId="0" fillId="3" borderId="14" xfId="0" applyNumberFormat="1" applyFont="1" applyFill="1" applyBorder="1" applyAlignment="1">
      <alignment/>
    </xf>
    <xf numFmtId="1" fontId="0" fillId="0" borderId="9" xfId="0" applyNumberFormat="1" applyFont="1" applyBorder="1" applyAlignment="1">
      <alignment/>
    </xf>
    <xf numFmtId="183" fontId="0" fillId="8" borderId="8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5" borderId="8" xfId="0" applyNumberFormat="1" applyFont="1" applyFill="1" applyBorder="1" applyAlignment="1">
      <alignment/>
    </xf>
    <xf numFmtId="183" fontId="0" fillId="3" borderId="15" xfId="0" applyNumberFormat="1" applyFont="1" applyFill="1" applyBorder="1" applyAlignment="1">
      <alignment/>
    </xf>
    <xf numFmtId="0" fontId="35" fillId="14" borderId="0" xfId="0" applyFont="1" applyFill="1" applyAlignment="1">
      <alignment/>
    </xf>
    <xf numFmtId="0" fontId="39" fillId="14" borderId="0" xfId="0" applyFont="1" applyFill="1" applyBorder="1" applyAlignment="1">
      <alignment horizontal="center"/>
    </xf>
    <xf numFmtId="4" fontId="32" fillId="14" borderId="0" xfId="0" applyNumberFormat="1" applyFont="1" applyFill="1" applyBorder="1" applyAlignment="1">
      <alignment/>
    </xf>
    <xf numFmtId="2" fontId="32" fillId="14" borderId="0" xfId="0" applyNumberFormat="1" applyFont="1" applyFill="1" applyBorder="1" applyAlignment="1">
      <alignment/>
    </xf>
    <xf numFmtId="0" fontId="39" fillId="14" borderId="16" xfId="0" applyFont="1" applyFill="1" applyBorder="1" applyAlignment="1">
      <alignment horizontal="center"/>
    </xf>
    <xf numFmtId="4" fontId="32" fillId="14" borderId="16" xfId="0" applyNumberFormat="1" applyFont="1" applyFill="1" applyBorder="1" applyAlignment="1">
      <alignment/>
    </xf>
    <xf numFmtId="2" fontId="32" fillId="14" borderId="16" xfId="0" applyNumberFormat="1" applyFont="1" applyFill="1" applyBorder="1" applyAlignment="1">
      <alignment/>
    </xf>
    <xf numFmtId="188" fontId="32" fillId="14" borderId="0" xfId="0" applyNumberFormat="1" applyFont="1" applyFill="1" applyBorder="1" applyAlignment="1">
      <alignment/>
    </xf>
    <xf numFmtId="3" fontId="32" fillId="14" borderId="0" xfId="0" applyNumberFormat="1" applyFont="1" applyFill="1" applyBorder="1" applyAlignment="1">
      <alignment/>
    </xf>
    <xf numFmtId="188" fontId="32" fillId="14" borderId="16" xfId="0" applyNumberFormat="1" applyFont="1" applyFill="1" applyBorder="1" applyAlignment="1">
      <alignment/>
    </xf>
    <xf numFmtId="3" fontId="32" fillId="14" borderId="16" xfId="0" applyNumberFormat="1" applyFont="1" applyFill="1" applyBorder="1" applyAlignment="1">
      <alignment/>
    </xf>
    <xf numFmtId="0" fontId="44" fillId="16" borderId="0" xfId="0" applyFont="1" applyFill="1" applyAlignment="1">
      <alignment/>
    </xf>
    <xf numFmtId="0" fontId="24" fillId="14" borderId="10" xfId="0" applyFont="1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14" borderId="26" xfId="0" applyFont="1" applyFill="1" applyBorder="1" applyAlignment="1">
      <alignment horizontal="center"/>
    </xf>
    <xf numFmtId="0" fontId="24" fillId="14" borderId="27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1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14" borderId="10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37" fillId="14" borderId="10" xfId="0" applyFont="1" applyFill="1" applyBorder="1" applyAlignment="1">
      <alignment horizontal="center"/>
    </xf>
    <xf numFmtId="0" fontId="13" fillId="0" borderId="25" xfId="0" applyFont="1" applyBorder="1" applyAlignment="1" applyProtection="1">
      <alignment horizontal="center"/>
      <protection hidden="1"/>
    </xf>
    <xf numFmtId="0" fontId="13" fillId="0" borderId="27" xfId="0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Probabilidad de F(1,20)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1"/>
              <c:pt idx="1">
                <c:v>Valor de Fc</c:v>
              </c:pt>
              <c:pt idx="2">
                <c:v>0</c:v>
              </c:pt>
              <c:pt idx="3">
                <c:v>2</c:v>
              </c:pt>
              <c:pt idx="4">
                <c:v>4</c:v>
              </c:pt>
              <c:pt idx="5">
                <c:v>6</c:v>
              </c:pt>
              <c:pt idx="6">
                <c:v>8</c:v>
              </c:pt>
              <c:pt idx="7">
                <c:v>1</c:v>
              </c:pt>
              <c:pt idx="8">
                <c:v>12</c:v>
              </c:pt>
              <c:pt idx="9">
                <c:v>14</c:v>
              </c:pt>
              <c:pt idx="10">
                <c:v>16</c:v>
              </c:pt>
              <c:pt idx="11">
                <c:v>18</c:v>
              </c:pt>
              <c:pt idx="12">
                <c:v>2</c:v>
              </c:pt>
              <c:pt idx="13">
                <c:v>22</c:v>
              </c:pt>
              <c:pt idx="14">
                <c:v>24</c:v>
              </c:pt>
              <c:pt idx="15">
                <c:v>26</c:v>
              </c:pt>
              <c:pt idx="16">
                <c:v>28</c:v>
              </c:pt>
              <c:pt idx="17">
                <c:v>3</c:v>
              </c:pt>
              <c:pt idx="18">
                <c:v>32</c:v>
              </c:pt>
              <c:pt idx="19">
                <c:v>34</c:v>
              </c:pt>
              <c:pt idx="20">
                <c:v>36</c:v>
              </c:pt>
              <c:pt idx="21">
                <c:v>38</c:v>
              </c:pt>
              <c:pt idx="22">
                <c:v>4</c:v>
              </c:pt>
              <c:pt idx="23">
                <c:v>42</c:v>
              </c:pt>
              <c:pt idx="24">
                <c:v>44</c:v>
              </c:pt>
              <c:pt idx="25">
                <c:v>46</c:v>
              </c:pt>
              <c:pt idx="26">
                <c:v>48</c:v>
              </c:pt>
              <c:pt idx="27">
                <c:v>5</c:v>
              </c:pt>
              <c:pt idx="28">
                <c:v>52</c:v>
              </c:pt>
              <c:pt idx="29">
                <c:v>54</c:v>
              </c:pt>
              <c:pt idx="30">
                <c:v>56</c:v>
              </c:pt>
              <c:pt idx="31">
                <c:v>58</c:v>
              </c:pt>
              <c:pt idx="32">
                <c:v>6</c:v>
              </c:pt>
              <c:pt idx="33">
                <c:v>62</c:v>
              </c:pt>
              <c:pt idx="34">
                <c:v>64</c:v>
              </c:pt>
              <c:pt idx="35">
                <c:v>66</c:v>
              </c:pt>
              <c:pt idx="36">
                <c:v>68</c:v>
              </c:pt>
              <c:pt idx="37">
                <c:v>7</c:v>
              </c:pt>
              <c:pt idx="38">
                <c:v>72</c:v>
              </c:pt>
              <c:pt idx="39">
                <c:v>74</c:v>
              </c:pt>
              <c:pt idx="40">
                <c:v>76</c:v>
              </c:pt>
              <c:pt idx="41">
                <c:v>78</c:v>
              </c:pt>
              <c:pt idx="42">
                <c:v>8</c:v>
              </c:pt>
              <c:pt idx="43">
                <c:v>82</c:v>
              </c:pt>
              <c:pt idx="44">
                <c:v>84</c:v>
              </c:pt>
              <c:pt idx="45">
                <c:v>86</c:v>
              </c:pt>
              <c:pt idx="46">
                <c:v>88</c:v>
              </c:pt>
              <c:pt idx="47">
                <c:v>9</c:v>
              </c:pt>
              <c:pt idx="48">
                <c:v>92</c:v>
              </c:pt>
              <c:pt idx="49">
                <c:v>94</c:v>
              </c:pt>
              <c:pt idx="50">
                <c:v>96</c:v>
              </c:pt>
            </c:strLit>
          </c:cat>
          <c:val>
            <c:numLit>
              <c:ptCount val="51"/>
              <c:pt idx="0">
                <c:v>1</c:v>
              </c:pt>
              <c:pt idx="1">
                <c:v>20</c:v>
              </c:pt>
              <c:pt idx="2">
                <c:v>1</c:v>
              </c:pt>
              <c:pt idx="3">
                <c:v>0.6595265132259609</c:v>
              </c:pt>
              <c:pt idx="4">
                <c:v>0.5342537325022532</c:v>
              </c:pt>
              <c:pt idx="5">
                <c:v>0.4476393630281753</c:v>
              </c:pt>
              <c:pt idx="6">
                <c:v>0.38173128833655157</c:v>
              </c:pt>
              <c:pt idx="7">
                <c:v>0.329256577216292</c:v>
              </c:pt>
              <c:pt idx="8">
                <c:v>0.28633843135736203</c:v>
              </c:pt>
              <c:pt idx="9">
                <c:v>0.2505979391740396</c:v>
              </c:pt>
              <c:pt idx="10">
                <c:v>0.22044387889207595</c:v>
              </c:pt>
              <c:pt idx="11">
                <c:v>0.19474839465245397</c:v>
              </c:pt>
              <c:pt idx="12">
                <c:v>0.1726783039100247</c:v>
              </c:pt>
              <c:pt idx="13">
                <c:v>0.15359884437632032</c:v>
              </c:pt>
              <c:pt idx="14">
                <c:v>0.13701480628010976</c:v>
              </c:pt>
              <c:pt idx="15">
                <c:v>0.12253252908593926</c:v>
              </c:pt>
              <c:pt idx="16">
                <c:v>0.10983428593618996</c:v>
              </c:pt>
              <c:pt idx="17">
                <c:v>0.09866044236299906</c:v>
              </c:pt>
              <c:pt idx="18">
                <c:v>0.08879655006407576</c:v>
              </c:pt>
              <c:pt idx="19">
                <c:v>0.08006393905197653</c:v>
              </c:pt>
              <c:pt idx="20">
                <c:v>0.07231259221102014</c:v>
              </c:pt>
              <c:pt idx="21">
                <c:v>0.06541572378876609</c:v>
              </c:pt>
              <c:pt idx="22">
                <c:v>0.05926553404660493</c:v>
              </c:pt>
              <c:pt idx="23">
                <c:v>0.05376990545332375</c:v>
              </c:pt>
              <c:pt idx="24">
                <c:v>0.04884975278402421</c:v>
              </c:pt>
              <c:pt idx="25">
                <c:v>0.04443689648192114</c:v>
              </c:pt>
              <c:pt idx="26">
                <c:v>0.04047233554962397</c:v>
              </c:pt>
              <c:pt idx="27">
                <c:v>0.03690484186994605</c:v>
              </c:pt>
              <c:pt idx="28">
                <c:v>0.03368978725825335</c:v>
              </c:pt>
              <c:pt idx="29">
                <c:v>0.030788186203696822</c:v>
              </c:pt>
              <c:pt idx="30">
                <c:v>0.028165889230032472</c:v>
              </c:pt>
              <c:pt idx="31">
                <c:v>0.02579290819803346</c:v>
              </c:pt>
              <c:pt idx="32">
                <c:v>0.023642847749887494</c:v>
              </c:pt>
              <c:pt idx="33">
                <c:v>0.02169242406099734</c:v>
              </c:pt>
              <c:pt idx="34">
                <c:v>0.01992105582157221</c:v>
              </c:pt>
              <c:pt idx="35">
                <c:v>0.018310515291033978</c:v>
              </c:pt>
              <c:pt idx="36">
                <c:v>0.016844629156100868</c:v>
              </c:pt>
              <c:pt idx="37">
                <c:v>0.015509023651721876</c:v>
              </c:pt>
              <c:pt idx="38">
                <c:v>0.01429090075179125</c:v>
              </c:pt>
              <c:pt idx="39">
                <c:v>0.013178849162583037</c:v>
              </c:pt>
              <c:pt idx="40">
                <c:v>0.012162678332174737</c:v>
              </c:pt>
              <c:pt idx="41">
                <c:v>0.01123327476948272</c:v>
              </c:pt>
              <c:pt idx="42">
                <c:v>0.010382476970883169</c:v>
              </c:pt>
              <c:pt idx="43">
                <c:v>0.009602966301699767</c:v>
              </c:pt>
              <c:pt idx="44">
                <c:v>0.00888817159613655</c:v>
              </c:pt>
              <c:pt idx="45">
                <c:v>0.008232185583700749</c:v>
              </c:pt>
              <c:pt idx="46">
                <c:v>0.007629691536391009</c:v>
              </c:pt>
              <c:pt idx="47">
                <c:v>0.007075898769692006</c:v>
              </c:pt>
              <c:pt idx="48">
                <c:v>0.0065664858303302095</c:v>
              </c:pt>
              <c:pt idx="49">
                <c:v>0.0060975503717094846</c:v>
              </c:pt>
              <c:pt idx="50">
                <c:v>0.00566556485952912</c:v>
              </c:pt>
            </c:numLit>
          </c:val>
          <c:smooth val="1"/>
        </c:ser>
        <c:axId val="23611978"/>
        <c:axId val="11181211"/>
      </c:lineChart>
      <c:catAx>
        <c:axId val="23611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Valores de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81211"/>
        <c:crosses val="autoZero"/>
        <c:auto val="0"/>
        <c:lblOffset val="100"/>
        <c:noMultiLvlLbl val="0"/>
      </c:catAx>
      <c:valAx>
        <c:axId val="111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119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 Significativo</a:t>
            </a:r>
          </a:p>
        </c:rich>
      </c:tx>
      <c:layout>
        <c:manualLayout>
          <c:xMode val="factor"/>
          <c:yMode val="factor"/>
          <c:x val="-0.015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15"/>
          <c:w val="0.90575"/>
          <c:h val="0.7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Ejemplo!$A$385:$A$395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Ejemplo!$B$385:$B$395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33522036"/>
        <c:axId val="33262869"/>
      </c:lineChart>
      <c:catAx>
        <c:axId val="3352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Resistencia a la tensión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262869"/>
        <c:crosses val="autoZero"/>
        <c:auto val="0"/>
        <c:lblOffset val="100"/>
        <c:noMultiLvlLbl val="0"/>
      </c:catAx>
      <c:valAx>
        <c:axId val="33262869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de Carbono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5220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100000">
          <a:srgbClr val="FFFFCC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Probabilidad de F(1,20)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1"/>
              <c:pt idx="1">
                <c:v>Valor de Fc</c:v>
              </c:pt>
              <c:pt idx="2">
                <c:v>0</c:v>
              </c:pt>
              <c:pt idx="3">
                <c:v>2</c:v>
              </c:pt>
              <c:pt idx="4">
                <c:v>4</c:v>
              </c:pt>
              <c:pt idx="5">
                <c:v>6</c:v>
              </c:pt>
              <c:pt idx="6">
                <c:v>8</c:v>
              </c:pt>
              <c:pt idx="7">
                <c:v>1</c:v>
              </c:pt>
              <c:pt idx="8">
                <c:v>12</c:v>
              </c:pt>
              <c:pt idx="9">
                <c:v>14</c:v>
              </c:pt>
              <c:pt idx="10">
                <c:v>16</c:v>
              </c:pt>
              <c:pt idx="11">
                <c:v>18</c:v>
              </c:pt>
              <c:pt idx="12">
                <c:v>2</c:v>
              </c:pt>
              <c:pt idx="13">
                <c:v>22</c:v>
              </c:pt>
              <c:pt idx="14">
                <c:v>24</c:v>
              </c:pt>
              <c:pt idx="15">
                <c:v>26</c:v>
              </c:pt>
              <c:pt idx="16">
                <c:v>28</c:v>
              </c:pt>
              <c:pt idx="17">
                <c:v>3</c:v>
              </c:pt>
              <c:pt idx="18">
                <c:v>32</c:v>
              </c:pt>
              <c:pt idx="19">
                <c:v>34</c:v>
              </c:pt>
              <c:pt idx="20">
                <c:v>36</c:v>
              </c:pt>
              <c:pt idx="21">
                <c:v>38</c:v>
              </c:pt>
              <c:pt idx="22">
                <c:v>4</c:v>
              </c:pt>
              <c:pt idx="23">
                <c:v>42</c:v>
              </c:pt>
              <c:pt idx="24">
                <c:v>44</c:v>
              </c:pt>
              <c:pt idx="25">
                <c:v>46</c:v>
              </c:pt>
              <c:pt idx="26">
                <c:v>48</c:v>
              </c:pt>
              <c:pt idx="27">
                <c:v>5</c:v>
              </c:pt>
              <c:pt idx="28">
                <c:v>52</c:v>
              </c:pt>
              <c:pt idx="29">
                <c:v>54</c:v>
              </c:pt>
              <c:pt idx="30">
                <c:v>56</c:v>
              </c:pt>
              <c:pt idx="31">
                <c:v>58</c:v>
              </c:pt>
              <c:pt idx="32">
                <c:v>6</c:v>
              </c:pt>
              <c:pt idx="33">
                <c:v>62</c:v>
              </c:pt>
              <c:pt idx="34">
                <c:v>64</c:v>
              </c:pt>
              <c:pt idx="35">
                <c:v>66</c:v>
              </c:pt>
              <c:pt idx="36">
                <c:v>68</c:v>
              </c:pt>
              <c:pt idx="37">
                <c:v>7</c:v>
              </c:pt>
              <c:pt idx="38">
                <c:v>72</c:v>
              </c:pt>
              <c:pt idx="39">
                <c:v>74</c:v>
              </c:pt>
              <c:pt idx="40">
                <c:v>76</c:v>
              </c:pt>
              <c:pt idx="41">
                <c:v>78</c:v>
              </c:pt>
              <c:pt idx="42">
                <c:v>8</c:v>
              </c:pt>
              <c:pt idx="43">
                <c:v>82</c:v>
              </c:pt>
              <c:pt idx="44">
                <c:v>84</c:v>
              </c:pt>
              <c:pt idx="45">
                <c:v>86</c:v>
              </c:pt>
              <c:pt idx="46">
                <c:v>88</c:v>
              </c:pt>
              <c:pt idx="47">
                <c:v>9</c:v>
              </c:pt>
              <c:pt idx="48">
                <c:v>92</c:v>
              </c:pt>
              <c:pt idx="49">
                <c:v>94</c:v>
              </c:pt>
              <c:pt idx="50">
                <c:v>96</c:v>
              </c:pt>
            </c:strLit>
          </c:cat>
          <c:val>
            <c:numLit>
              <c:ptCount val="51"/>
              <c:pt idx="0">
                <c:v>1</c:v>
              </c:pt>
              <c:pt idx="1">
                <c:v>20</c:v>
              </c:pt>
              <c:pt idx="2">
                <c:v>1</c:v>
              </c:pt>
              <c:pt idx="3">
                <c:v>0.6595265132259609</c:v>
              </c:pt>
              <c:pt idx="4">
                <c:v>0.5342537325022532</c:v>
              </c:pt>
              <c:pt idx="5">
                <c:v>0.4476393630281753</c:v>
              </c:pt>
              <c:pt idx="6">
                <c:v>0.38173128833655157</c:v>
              </c:pt>
              <c:pt idx="7">
                <c:v>0.329256577216292</c:v>
              </c:pt>
              <c:pt idx="8">
                <c:v>0.28633843135736203</c:v>
              </c:pt>
              <c:pt idx="9">
                <c:v>0.2505979391740396</c:v>
              </c:pt>
              <c:pt idx="10">
                <c:v>0.22044387889207595</c:v>
              </c:pt>
              <c:pt idx="11">
                <c:v>0.19474839465245397</c:v>
              </c:pt>
              <c:pt idx="12">
                <c:v>0.1726783039100247</c:v>
              </c:pt>
              <c:pt idx="13">
                <c:v>0.15359884437632032</c:v>
              </c:pt>
              <c:pt idx="14">
                <c:v>0.13701480628010976</c:v>
              </c:pt>
              <c:pt idx="15">
                <c:v>0.12253252908593926</c:v>
              </c:pt>
              <c:pt idx="16">
                <c:v>0.10983428593618996</c:v>
              </c:pt>
              <c:pt idx="17">
                <c:v>0.09866044236299906</c:v>
              </c:pt>
              <c:pt idx="18">
                <c:v>0.08879655006407576</c:v>
              </c:pt>
              <c:pt idx="19">
                <c:v>0.08006393905197653</c:v>
              </c:pt>
              <c:pt idx="20">
                <c:v>0.07231259221102014</c:v>
              </c:pt>
              <c:pt idx="21">
                <c:v>0.06541572378876609</c:v>
              </c:pt>
              <c:pt idx="22">
                <c:v>0.05926553404660493</c:v>
              </c:pt>
              <c:pt idx="23">
                <c:v>0.05376990545332375</c:v>
              </c:pt>
              <c:pt idx="24">
                <c:v>0.04884975278402421</c:v>
              </c:pt>
              <c:pt idx="25">
                <c:v>0.04443689648192114</c:v>
              </c:pt>
              <c:pt idx="26">
                <c:v>0.04047233554962397</c:v>
              </c:pt>
              <c:pt idx="27">
                <c:v>0.03690484186994605</c:v>
              </c:pt>
              <c:pt idx="28">
                <c:v>0.03368978725825335</c:v>
              </c:pt>
              <c:pt idx="29">
                <c:v>0.030788186203696822</c:v>
              </c:pt>
              <c:pt idx="30">
                <c:v>0.028165889230032472</c:v>
              </c:pt>
              <c:pt idx="31">
                <c:v>0.02579290819803346</c:v>
              </c:pt>
              <c:pt idx="32">
                <c:v>0.023642847749887494</c:v>
              </c:pt>
              <c:pt idx="33">
                <c:v>0.02169242406099734</c:v>
              </c:pt>
              <c:pt idx="34">
                <c:v>0.01992105582157221</c:v>
              </c:pt>
              <c:pt idx="35">
                <c:v>0.018310515291033978</c:v>
              </c:pt>
              <c:pt idx="36">
                <c:v>0.016844629156100868</c:v>
              </c:pt>
              <c:pt idx="37">
                <c:v>0.015509023651721876</c:v>
              </c:pt>
              <c:pt idx="38">
                <c:v>0.01429090075179125</c:v>
              </c:pt>
              <c:pt idx="39">
                <c:v>0.013178849162583037</c:v>
              </c:pt>
              <c:pt idx="40">
                <c:v>0.012162678332174737</c:v>
              </c:pt>
              <c:pt idx="41">
                <c:v>0.01123327476948272</c:v>
              </c:pt>
              <c:pt idx="42">
                <c:v>0.010382476970883169</c:v>
              </c:pt>
              <c:pt idx="43">
                <c:v>0.009602966301699767</c:v>
              </c:pt>
              <c:pt idx="44">
                <c:v>0.00888817159613655</c:v>
              </c:pt>
              <c:pt idx="45">
                <c:v>0.008232185583700749</c:v>
              </c:pt>
              <c:pt idx="46">
                <c:v>0.007629691536391009</c:v>
              </c:pt>
              <c:pt idx="47">
                <c:v>0.007075898769692006</c:v>
              </c:pt>
              <c:pt idx="48">
                <c:v>0.0065664858303302095</c:v>
              </c:pt>
              <c:pt idx="49">
                <c:v>0.0060975503717094846</c:v>
              </c:pt>
              <c:pt idx="50">
                <c:v>0.00566556485952912</c:v>
              </c:pt>
            </c:numLit>
          </c:val>
          <c:smooth val="1"/>
        </c:ser>
        <c:axId val="30930366"/>
        <c:axId val="9937839"/>
      </c:lineChart>
      <c:catAx>
        <c:axId val="3093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Valores de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37839"/>
        <c:crosses val="autoZero"/>
        <c:auto val="0"/>
        <c:lblOffset val="100"/>
        <c:noMultiLvlLbl val="0"/>
      </c:catAx>
      <c:valAx>
        <c:axId val="9937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Probabilidades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303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probabilidad de 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Ejemplo!$B$14:$B$64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Ejemplo!$C$14:$C$64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Ejemplo!$B$14:$B$64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Ejemplo!$D$14:$D$64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Ejemplo!$B$14:$B$64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Ejemplo!$E$14:$E$64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Ejemplo!$B$14:$B$64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Ejemplo!$F$14:$F$64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1"/>
        </c:ser>
        <c:axId val="22331688"/>
        <c:axId val="66767465"/>
      </c:lineChart>
      <c:catAx>
        <c:axId val="22331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Valores de F Calculada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67465"/>
        <c:crosses val="autoZero"/>
        <c:auto val="0"/>
        <c:lblOffset val="100"/>
        <c:noMultiLvlLbl val="0"/>
      </c:catAx>
      <c:valAx>
        <c:axId val="6676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316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Promedios Sinificativos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Ejemplo!$C$260:$C$262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Ejemplo!$E$260:$E$262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4036274"/>
        <c:axId val="39455555"/>
      </c:bar3DChart>
      <c:catAx>
        <c:axId val="6403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Niveles de Carbón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455555"/>
        <c:crosses val="autoZero"/>
        <c:auto val="1"/>
        <c:lblOffset val="100"/>
        <c:noMultiLvlLbl val="0"/>
      </c:catAx>
      <c:valAx>
        <c:axId val="3945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Dureza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0362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_15" /><Relationship Id="rId2" Type="http://schemas.openxmlformats.org/officeDocument/2006/relationships/hyperlink" Target="#D_33" /><Relationship Id="rId3" Type="http://schemas.openxmlformats.org/officeDocument/2006/relationships/hyperlink" Target="#D_47" /><Relationship Id="rId4" Type="http://schemas.openxmlformats.org/officeDocument/2006/relationships/hyperlink" Target="#D_60" /><Relationship Id="rId5" Type="http://schemas.openxmlformats.org/officeDocument/2006/relationships/image" Target="../media/image2.emf" /><Relationship Id="rId6" Type="http://schemas.openxmlformats.org/officeDocument/2006/relationships/hyperlink" Target="#G_01" /><Relationship Id="rId7" Type="http://schemas.openxmlformats.org/officeDocument/2006/relationships/hyperlink" Target="#G_01" /><Relationship Id="rId8" Type="http://schemas.openxmlformats.org/officeDocument/2006/relationships/image" Target="../media/image3.emf" /><Relationship Id="rId9" Type="http://schemas.openxmlformats.org/officeDocument/2006/relationships/hyperlink" Target="#G_02" /><Relationship Id="rId10" Type="http://schemas.openxmlformats.org/officeDocument/2006/relationships/hyperlink" Target="#G_02" /><Relationship Id="rId11" Type="http://schemas.openxmlformats.org/officeDocument/2006/relationships/image" Target="../media/image4.emf" /><Relationship Id="rId12" Type="http://schemas.openxmlformats.org/officeDocument/2006/relationships/hyperlink" Target="#G_03" /><Relationship Id="rId13" Type="http://schemas.openxmlformats.org/officeDocument/2006/relationships/hyperlink" Target="#G_03" /><Relationship Id="rId14" Type="http://schemas.openxmlformats.org/officeDocument/2006/relationships/image" Target="../media/image5.emf" /><Relationship Id="rId15" Type="http://schemas.openxmlformats.org/officeDocument/2006/relationships/hyperlink" Target="#G_04" /><Relationship Id="rId16" Type="http://schemas.openxmlformats.org/officeDocument/2006/relationships/hyperlink" Target="#G_04" /><Relationship Id="rId17" Type="http://schemas.openxmlformats.org/officeDocument/2006/relationships/image" Target="../media/image6.emf" /><Relationship Id="rId18" Type="http://schemas.openxmlformats.org/officeDocument/2006/relationships/hyperlink" Target="#G_05" /><Relationship Id="rId19" Type="http://schemas.openxmlformats.org/officeDocument/2006/relationships/hyperlink" Target="#G_05" /><Relationship Id="rId20" Type="http://schemas.openxmlformats.org/officeDocument/2006/relationships/image" Target="../media/image80.jpeg" /><Relationship Id="rId21" Type="http://schemas.openxmlformats.org/officeDocument/2006/relationships/image" Target="../media/image81.jpeg" /><Relationship Id="rId22" Type="http://schemas.openxmlformats.org/officeDocument/2006/relationships/image" Target="../media/image82.jpeg" /><Relationship Id="rId23" Type="http://schemas.openxmlformats.org/officeDocument/2006/relationships/image" Target="../media/image83.jpeg" /><Relationship Id="rId24" Type="http://schemas.openxmlformats.org/officeDocument/2006/relationships/image" Target="../media/image84.jpeg" /><Relationship Id="rId25" Type="http://schemas.openxmlformats.org/officeDocument/2006/relationships/image" Target="../media/image85.jpeg" /><Relationship Id="rId26" Type="http://schemas.openxmlformats.org/officeDocument/2006/relationships/image" Target="../media/image86.jpeg" /><Relationship Id="rId27" Type="http://schemas.openxmlformats.org/officeDocument/2006/relationships/image" Target="../media/image87.jpeg" /><Relationship Id="rId28" Type="http://schemas.openxmlformats.org/officeDocument/2006/relationships/image" Target="../media/image88.jpeg" /><Relationship Id="rId29" Type="http://schemas.openxmlformats.org/officeDocument/2006/relationships/image" Target="../media/image89.jpeg" /><Relationship Id="rId30" Type="http://schemas.openxmlformats.org/officeDocument/2006/relationships/image" Target="../media/image90.jpeg" /><Relationship Id="rId31" Type="http://schemas.openxmlformats.org/officeDocument/2006/relationships/image" Target="../media/image91.jpeg" /><Relationship Id="rId32" Type="http://schemas.openxmlformats.org/officeDocument/2006/relationships/image" Target="../media/image92.jpeg" /><Relationship Id="rId33" Type="http://schemas.openxmlformats.org/officeDocument/2006/relationships/image" Target="../media/image93.jpeg" /><Relationship Id="rId34" Type="http://schemas.openxmlformats.org/officeDocument/2006/relationships/image" Target="../media/image94.jpeg" /><Relationship Id="rId35" Type="http://schemas.openxmlformats.org/officeDocument/2006/relationships/image" Target="../media/image95.jpeg" /><Relationship Id="rId36" Type="http://schemas.openxmlformats.org/officeDocument/2006/relationships/image" Target="../media/image96.jpeg" /><Relationship Id="rId37" Type="http://schemas.openxmlformats.org/officeDocument/2006/relationships/image" Target="../media/image97.jpeg" /><Relationship Id="rId38" Type="http://schemas.openxmlformats.org/officeDocument/2006/relationships/image" Target="../media/image98.jpeg" /><Relationship Id="rId39" Type="http://schemas.openxmlformats.org/officeDocument/2006/relationships/image" Target="../media/image99.jpeg" /><Relationship Id="rId40" Type="http://schemas.openxmlformats.org/officeDocument/2006/relationships/image" Target="../media/image100.jpeg" /><Relationship Id="rId41" Type="http://schemas.openxmlformats.org/officeDocument/2006/relationships/image" Target="../media/image101.jpeg" /><Relationship Id="rId42" Type="http://schemas.openxmlformats.org/officeDocument/2006/relationships/image" Target="../media/image10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chart" Target="/xl/charts/chart1.xml" /><Relationship Id="rId6" Type="http://schemas.openxmlformats.org/officeDocument/2006/relationships/image" Target="../media/image22.emf" /><Relationship Id="rId7" Type="http://schemas.openxmlformats.org/officeDocument/2006/relationships/image" Target="../media/image29.emf" /><Relationship Id="rId8" Type="http://schemas.openxmlformats.org/officeDocument/2006/relationships/image" Target="../media/image15.png" /><Relationship Id="rId9" Type="http://schemas.openxmlformats.org/officeDocument/2006/relationships/image" Target="../media/image76.png" /><Relationship Id="rId10" Type="http://schemas.openxmlformats.org/officeDocument/2006/relationships/image" Target="../media/image10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chart" Target="/xl/charts/chart2.xml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chart" Target="/xl/charts/chart3.xml" /><Relationship Id="rId9" Type="http://schemas.openxmlformats.org/officeDocument/2006/relationships/image" Target="../media/image18.emf" /><Relationship Id="rId10" Type="http://schemas.openxmlformats.org/officeDocument/2006/relationships/image" Target="../media/image19.emf" /><Relationship Id="rId11" Type="http://schemas.openxmlformats.org/officeDocument/2006/relationships/chart" Target="/xl/charts/chart4.xml" /><Relationship Id="rId12" Type="http://schemas.openxmlformats.org/officeDocument/2006/relationships/image" Target="../media/image20.emf" /><Relationship Id="rId13" Type="http://schemas.openxmlformats.org/officeDocument/2006/relationships/image" Target="../media/image21.emf" /><Relationship Id="rId14" Type="http://schemas.openxmlformats.org/officeDocument/2006/relationships/image" Target="../media/image22.emf" /><Relationship Id="rId15" Type="http://schemas.openxmlformats.org/officeDocument/2006/relationships/image" Target="../media/image23.emf" /><Relationship Id="rId16" Type="http://schemas.openxmlformats.org/officeDocument/2006/relationships/image" Target="../media/image24.emf" /><Relationship Id="rId17" Type="http://schemas.openxmlformats.org/officeDocument/2006/relationships/image" Target="../media/image25.emf" /><Relationship Id="rId18" Type="http://schemas.openxmlformats.org/officeDocument/2006/relationships/image" Target="../media/image26.emf" /><Relationship Id="rId19" Type="http://schemas.openxmlformats.org/officeDocument/2006/relationships/image" Target="../media/image27.emf" /><Relationship Id="rId20" Type="http://schemas.openxmlformats.org/officeDocument/2006/relationships/image" Target="../media/image28.emf" /><Relationship Id="rId21" Type="http://schemas.openxmlformats.org/officeDocument/2006/relationships/image" Target="../media/image29.emf" /><Relationship Id="rId22" Type="http://schemas.openxmlformats.org/officeDocument/2006/relationships/image" Target="../media/image30.emf" /><Relationship Id="rId23" Type="http://schemas.openxmlformats.org/officeDocument/2006/relationships/image" Target="../media/image31.emf" /><Relationship Id="rId24" Type="http://schemas.openxmlformats.org/officeDocument/2006/relationships/image" Target="../media/image32.emf" /><Relationship Id="rId25" Type="http://schemas.openxmlformats.org/officeDocument/2006/relationships/image" Target="../media/image33.emf" /><Relationship Id="rId26" Type="http://schemas.openxmlformats.org/officeDocument/2006/relationships/image" Target="../media/image34.emf" /><Relationship Id="rId27" Type="http://schemas.openxmlformats.org/officeDocument/2006/relationships/image" Target="../media/image35.emf" /><Relationship Id="rId28" Type="http://schemas.openxmlformats.org/officeDocument/2006/relationships/image" Target="../media/image37.emf" /><Relationship Id="rId29" Type="http://schemas.openxmlformats.org/officeDocument/2006/relationships/image" Target="../media/image38.emf" /><Relationship Id="rId30" Type="http://schemas.openxmlformats.org/officeDocument/2006/relationships/image" Target="../media/image11.emf" /><Relationship Id="rId31" Type="http://schemas.openxmlformats.org/officeDocument/2006/relationships/image" Target="../media/image12.emf" /><Relationship Id="rId32" Type="http://schemas.openxmlformats.org/officeDocument/2006/relationships/image" Target="../media/image39.emf" /><Relationship Id="rId33" Type="http://schemas.openxmlformats.org/officeDocument/2006/relationships/image" Target="../media/image40.emf" /><Relationship Id="rId34" Type="http://schemas.openxmlformats.org/officeDocument/2006/relationships/image" Target="../media/image13.emf" /><Relationship Id="rId35" Type="http://schemas.openxmlformats.org/officeDocument/2006/relationships/image" Target="../media/image14.png" /><Relationship Id="rId36" Type="http://schemas.openxmlformats.org/officeDocument/2006/relationships/image" Target="../media/image41.emf" /><Relationship Id="rId37" Type="http://schemas.openxmlformats.org/officeDocument/2006/relationships/image" Target="../media/image42.emf" /><Relationship Id="rId38" Type="http://schemas.openxmlformats.org/officeDocument/2006/relationships/image" Target="../media/image43.emf" /><Relationship Id="rId39" Type="http://schemas.openxmlformats.org/officeDocument/2006/relationships/image" Target="../media/image44.emf" /><Relationship Id="rId40" Type="http://schemas.openxmlformats.org/officeDocument/2006/relationships/image" Target="../media/image45.emf" /><Relationship Id="rId41" Type="http://schemas.openxmlformats.org/officeDocument/2006/relationships/image" Target="../media/image46.emf" /><Relationship Id="rId42" Type="http://schemas.openxmlformats.org/officeDocument/2006/relationships/image" Target="../media/image47.emf" /><Relationship Id="rId43" Type="http://schemas.openxmlformats.org/officeDocument/2006/relationships/image" Target="../media/image48.png" /><Relationship Id="rId44" Type="http://schemas.openxmlformats.org/officeDocument/2006/relationships/image" Target="../media/image49.emf" /><Relationship Id="rId45" Type="http://schemas.openxmlformats.org/officeDocument/2006/relationships/image" Target="../media/image51.emf" /><Relationship Id="rId46" Type="http://schemas.openxmlformats.org/officeDocument/2006/relationships/image" Target="../media/image52.emf" /><Relationship Id="rId47" Type="http://schemas.openxmlformats.org/officeDocument/2006/relationships/image" Target="../media/image53.emf" /><Relationship Id="rId48" Type="http://schemas.openxmlformats.org/officeDocument/2006/relationships/image" Target="../media/image54.emf" /><Relationship Id="rId49" Type="http://schemas.openxmlformats.org/officeDocument/2006/relationships/image" Target="../media/image55.emf" /><Relationship Id="rId50" Type="http://schemas.openxmlformats.org/officeDocument/2006/relationships/image" Target="../media/image56.emf" /><Relationship Id="rId51" Type="http://schemas.openxmlformats.org/officeDocument/2006/relationships/image" Target="../media/image61.png" /><Relationship Id="rId52" Type="http://schemas.openxmlformats.org/officeDocument/2006/relationships/image" Target="../media/image57.emf" /><Relationship Id="rId53" Type="http://schemas.openxmlformats.org/officeDocument/2006/relationships/chart" Target="/xl/charts/chart5.xml" /><Relationship Id="rId54" Type="http://schemas.openxmlformats.org/officeDocument/2006/relationships/image" Target="../media/image36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2.emf" /><Relationship Id="rId58" Type="http://schemas.openxmlformats.org/officeDocument/2006/relationships/image" Target="../media/image63.emf" /><Relationship Id="rId59" Type="http://schemas.openxmlformats.org/officeDocument/2006/relationships/image" Target="../media/image64.emf" /><Relationship Id="rId60" Type="http://schemas.openxmlformats.org/officeDocument/2006/relationships/image" Target="../media/image65.emf" /><Relationship Id="rId61" Type="http://schemas.openxmlformats.org/officeDocument/2006/relationships/image" Target="../media/image66.emf" /><Relationship Id="rId62" Type="http://schemas.openxmlformats.org/officeDocument/2006/relationships/image" Target="../media/image67.emf" /><Relationship Id="rId63" Type="http://schemas.openxmlformats.org/officeDocument/2006/relationships/image" Target="../media/image68.emf" /><Relationship Id="rId64" Type="http://schemas.openxmlformats.org/officeDocument/2006/relationships/image" Target="../media/image69.emf" /><Relationship Id="rId65" Type="http://schemas.openxmlformats.org/officeDocument/2006/relationships/image" Target="../media/image70.emf" /><Relationship Id="rId66" Type="http://schemas.openxmlformats.org/officeDocument/2006/relationships/image" Target="../media/image72.png" /><Relationship Id="rId67" Type="http://schemas.openxmlformats.org/officeDocument/2006/relationships/image" Target="../media/image73.png" /><Relationship Id="rId68" Type="http://schemas.openxmlformats.org/officeDocument/2006/relationships/image" Target="../media/image50.png" /><Relationship Id="rId69" Type="http://schemas.openxmlformats.org/officeDocument/2006/relationships/image" Target="../media/image74.emf" /><Relationship Id="rId70" Type="http://schemas.openxmlformats.org/officeDocument/2006/relationships/image" Target="../media/image75.png" /><Relationship Id="rId71" Type="http://schemas.openxmlformats.org/officeDocument/2006/relationships/image" Target="../media/image15.png" /><Relationship Id="rId72" Type="http://schemas.openxmlformats.org/officeDocument/2006/relationships/image" Target="../media/image76.png" /><Relationship Id="rId73" Type="http://schemas.openxmlformats.org/officeDocument/2006/relationships/image" Target="../media/image60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10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104775</xdr:rowOff>
    </xdr:from>
    <xdr:to>
      <xdr:col>2</xdr:col>
      <xdr:colOff>266700</xdr:colOff>
      <xdr:row>33</xdr:row>
      <xdr:rowOff>57150</xdr:rowOff>
    </xdr:to>
    <xdr:sp>
      <xdr:nvSpPr>
        <xdr:cNvPr id="1" name="AutoShape 27"/>
        <xdr:cNvSpPr>
          <a:spLocks/>
        </xdr:cNvSpPr>
      </xdr:nvSpPr>
      <xdr:spPr>
        <a:xfrm>
          <a:off x="171450" y="4962525"/>
          <a:ext cx="1619250" cy="438150"/>
        </a:xfrm>
        <a:prstGeom prst="bevel">
          <a:avLst>
            <a:gd name="adj" fmla="val -37879"/>
          </a:avLst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714375</xdr:colOff>
      <xdr:row>34</xdr:row>
      <xdr:rowOff>19050</xdr:rowOff>
    </xdr:to>
    <xdr:sp>
      <xdr:nvSpPr>
        <xdr:cNvPr id="2" name="Rectangle 1"/>
        <xdr:cNvSpPr>
          <a:spLocks/>
        </xdr:cNvSpPr>
      </xdr:nvSpPr>
      <xdr:spPr>
        <a:xfrm>
          <a:off x="0" y="9525"/>
          <a:ext cx="8334375" cy="5514975"/>
        </a:xfrm>
        <a:prstGeom prst="rect">
          <a:avLst/>
        </a:prstGeom>
        <a:gradFill rotWithShape="1">
          <a:gsLst>
            <a:gs pos="0">
              <a:srgbClr val="CCECFF"/>
            </a:gs>
            <a:gs pos="100000">
              <a:srgbClr val="FFFFCC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</xdr:row>
      <xdr:rowOff>38100</xdr:rowOff>
    </xdr:from>
    <xdr:to>
      <xdr:col>10</xdr:col>
      <xdr:colOff>38100</xdr:colOff>
      <xdr:row>5</xdr:row>
      <xdr:rowOff>28575</xdr:rowOff>
    </xdr:to>
    <xdr:sp>
      <xdr:nvSpPr>
        <xdr:cNvPr id="3" name="Rectangle 2"/>
        <xdr:cNvSpPr>
          <a:spLocks/>
        </xdr:cNvSpPr>
      </xdr:nvSpPr>
      <xdr:spPr>
        <a:xfrm>
          <a:off x="2171700" y="200025"/>
          <a:ext cx="5486400" cy="638175"/>
        </a:xfrm>
        <a:prstGeom prst="round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Curso Programado de Estadística
Tema: Análisis de la Varianza</a:t>
          </a:r>
        </a:p>
      </xdr:txBody>
    </xdr:sp>
    <xdr:clientData/>
  </xdr:twoCellAnchor>
  <xdr:twoCellAnchor>
    <xdr:from>
      <xdr:col>3</xdr:col>
      <xdr:colOff>371475</xdr:colOff>
      <xdr:row>6</xdr:row>
      <xdr:rowOff>28575</xdr:rowOff>
    </xdr:from>
    <xdr:to>
      <xdr:col>10</xdr:col>
      <xdr:colOff>533400</xdr:colOff>
      <xdr:row>7</xdr:row>
      <xdr:rowOff>57150</xdr:rowOff>
    </xdr:to>
    <xdr:sp>
      <xdr:nvSpPr>
        <xdr:cNvPr id="4" name="TextBox 3">
          <a:hlinkClick r:id="rId1"/>
        </xdr:cNvPr>
        <xdr:cNvSpPr txBox="1">
          <a:spLocks noChangeArrowheads="1"/>
        </xdr:cNvSpPr>
      </xdr:nvSpPr>
      <xdr:spPr>
        <a:xfrm>
          <a:off x="2657475" y="1000125"/>
          <a:ext cx="5495925" cy="1905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D_15. ANDEVA en Regresión Lineal</a:t>
          </a:r>
        </a:p>
      </xdr:txBody>
    </xdr:sp>
    <xdr:clientData/>
  </xdr:twoCellAnchor>
  <xdr:twoCellAnchor>
    <xdr:from>
      <xdr:col>0</xdr:col>
      <xdr:colOff>228600</xdr:colOff>
      <xdr:row>4</xdr:row>
      <xdr:rowOff>95250</xdr:rowOff>
    </xdr:from>
    <xdr:to>
      <xdr:col>2</xdr:col>
      <xdr:colOff>495300</xdr:colOff>
      <xdr:row>9</xdr:row>
      <xdr:rowOff>19050</xdr:rowOff>
    </xdr:to>
    <xdr:sp>
      <xdr:nvSpPr>
        <xdr:cNvPr id="5" name="Rectangle 4"/>
        <xdr:cNvSpPr>
          <a:spLocks/>
        </xdr:cNvSpPr>
      </xdr:nvSpPr>
      <xdr:spPr>
        <a:xfrm>
          <a:off x="228600" y="742950"/>
          <a:ext cx="1790700" cy="733425"/>
        </a:xfrm>
        <a:prstGeom prst="round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Regresión;
Diseño Experimentos;
Técnicas de Muestreo.
</a:t>
          </a:r>
        </a:p>
      </xdr:txBody>
    </xdr:sp>
    <xdr:clientData/>
  </xdr:twoCellAnchor>
  <xdr:twoCellAnchor>
    <xdr:from>
      <xdr:col>2</xdr:col>
      <xdr:colOff>657225</xdr:colOff>
      <xdr:row>5</xdr:row>
      <xdr:rowOff>95250</xdr:rowOff>
    </xdr:from>
    <xdr:to>
      <xdr:col>10</xdr:col>
      <xdr:colOff>628650</xdr:colOff>
      <xdr:row>32</xdr:row>
      <xdr:rowOff>104775</xdr:rowOff>
    </xdr:to>
    <xdr:sp>
      <xdr:nvSpPr>
        <xdr:cNvPr id="6" name="Rectangle 5"/>
        <xdr:cNvSpPr>
          <a:spLocks/>
        </xdr:cNvSpPr>
      </xdr:nvSpPr>
      <xdr:spPr>
        <a:xfrm>
          <a:off x="2181225" y="904875"/>
          <a:ext cx="6067425" cy="4381500"/>
        </a:xfrm>
        <a:prstGeom prst="rect">
          <a:avLst/>
        </a:prstGeom>
        <a:noFill/>
        <a:ln w="57150" cmpd="thinThick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7</xdr:row>
      <xdr:rowOff>85725</xdr:rowOff>
    </xdr:from>
    <xdr:to>
      <xdr:col>10</xdr:col>
      <xdr:colOff>533400</xdr:colOff>
      <xdr:row>8</xdr:row>
      <xdr:rowOff>104775</xdr:rowOff>
    </xdr:to>
    <xdr:sp>
      <xdr:nvSpPr>
        <xdr:cNvPr id="7" name="TextBox 6"/>
        <xdr:cNvSpPr txBox="1">
          <a:spLocks noChangeArrowheads="1"/>
        </xdr:cNvSpPr>
      </xdr:nvSpPr>
      <xdr:spPr>
        <a:xfrm>
          <a:off x="2809875" y="1219200"/>
          <a:ext cx="5343525" cy="180975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D-22.  Fig: Criterio de la Porbabilidad de F.</a:t>
          </a:r>
        </a:p>
      </xdr:txBody>
    </xdr:sp>
    <xdr:clientData/>
  </xdr:twoCellAnchor>
  <xdr:twoCellAnchor>
    <xdr:from>
      <xdr:col>3</xdr:col>
      <xdr:colOff>523875</xdr:colOff>
      <xdr:row>8</xdr:row>
      <xdr:rowOff>142875</xdr:rowOff>
    </xdr:from>
    <xdr:to>
      <xdr:col>10</xdr:col>
      <xdr:colOff>533400</xdr:colOff>
      <xdr:row>10</xdr:row>
      <xdr:rowOff>0</xdr:rowOff>
    </xdr:to>
    <xdr:sp>
      <xdr:nvSpPr>
        <xdr:cNvPr id="8" name="TextBox 7"/>
        <xdr:cNvSpPr txBox="1">
          <a:spLocks noChangeArrowheads="1"/>
        </xdr:cNvSpPr>
      </xdr:nvSpPr>
      <xdr:spPr>
        <a:xfrm>
          <a:off x="2809875" y="1438275"/>
          <a:ext cx="5343525" cy="180975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D_30. ANDEVA en la Regresión Simple.</a:t>
          </a:r>
        </a:p>
      </xdr:txBody>
    </xdr:sp>
    <xdr:clientData/>
  </xdr:twoCellAnchor>
  <xdr:twoCellAnchor>
    <xdr:from>
      <xdr:col>3</xdr:col>
      <xdr:colOff>533400</xdr:colOff>
      <xdr:row>10</xdr:row>
      <xdr:rowOff>28575</xdr:rowOff>
    </xdr:from>
    <xdr:to>
      <xdr:col>10</xdr:col>
      <xdr:colOff>542925</xdr:colOff>
      <xdr:row>11</xdr:row>
      <xdr:rowOff>47625</xdr:rowOff>
    </xdr:to>
    <xdr:sp>
      <xdr:nvSpPr>
        <xdr:cNvPr id="9" name="TextBox 8"/>
        <xdr:cNvSpPr txBox="1">
          <a:spLocks noChangeArrowheads="1"/>
        </xdr:cNvSpPr>
      </xdr:nvSpPr>
      <xdr:spPr>
        <a:xfrm>
          <a:off x="2819400" y="1647825"/>
          <a:ext cx="5343525" cy="180975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D_32. ANDEVA de regresión que ofrece la HE.</a:t>
          </a:r>
        </a:p>
      </xdr:txBody>
    </xdr:sp>
    <xdr:clientData/>
  </xdr:twoCellAnchor>
  <xdr:twoCellAnchor>
    <xdr:from>
      <xdr:col>3</xdr:col>
      <xdr:colOff>371475</xdr:colOff>
      <xdr:row>11</xdr:row>
      <xdr:rowOff>76200</xdr:rowOff>
    </xdr:from>
    <xdr:to>
      <xdr:col>10</xdr:col>
      <xdr:colOff>533400</xdr:colOff>
      <xdr:row>12</xdr:row>
      <xdr:rowOff>104775</xdr:rowOff>
    </xdr:to>
    <xdr:sp>
      <xdr:nvSpPr>
        <xdr:cNvPr id="10" name="TextBox 9">
          <a:hlinkClick r:id="rId2"/>
        </xdr:cNvPr>
        <xdr:cNvSpPr txBox="1">
          <a:spLocks noChangeArrowheads="1"/>
        </xdr:cNvSpPr>
      </xdr:nvSpPr>
      <xdr:spPr>
        <a:xfrm>
          <a:off x="2657475" y="1857375"/>
          <a:ext cx="5495925" cy="1905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D_33. ANDEVA en Experimentos Planificados con Modelo Lineal de un Factor.</a:t>
          </a:r>
        </a:p>
      </xdr:txBody>
    </xdr:sp>
    <xdr:clientData/>
  </xdr:twoCellAnchor>
  <xdr:twoCellAnchor>
    <xdr:from>
      <xdr:col>3</xdr:col>
      <xdr:colOff>533400</xdr:colOff>
      <xdr:row>12</xdr:row>
      <xdr:rowOff>123825</xdr:rowOff>
    </xdr:from>
    <xdr:to>
      <xdr:col>10</xdr:col>
      <xdr:colOff>542925</xdr:colOff>
      <xdr:row>13</xdr:row>
      <xdr:rowOff>142875</xdr:rowOff>
    </xdr:to>
    <xdr:sp>
      <xdr:nvSpPr>
        <xdr:cNvPr id="11" name="TextBox 10"/>
        <xdr:cNvSpPr txBox="1">
          <a:spLocks noChangeArrowheads="1"/>
        </xdr:cNvSpPr>
      </xdr:nvSpPr>
      <xdr:spPr>
        <a:xfrm>
          <a:off x="2819400" y="2066925"/>
          <a:ext cx="5343525" cy="180975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D_37. Cálculo del ANDEVA Paso a Paso.</a:t>
          </a:r>
        </a:p>
      </xdr:txBody>
    </xdr:sp>
    <xdr:clientData/>
  </xdr:twoCellAnchor>
  <xdr:twoCellAnchor>
    <xdr:from>
      <xdr:col>3</xdr:col>
      <xdr:colOff>533400</xdr:colOff>
      <xdr:row>14</xdr:row>
      <xdr:rowOff>9525</xdr:rowOff>
    </xdr:from>
    <xdr:to>
      <xdr:col>10</xdr:col>
      <xdr:colOff>542925</xdr:colOff>
      <xdr:row>15</xdr:row>
      <xdr:rowOff>28575</xdr:rowOff>
    </xdr:to>
    <xdr:sp>
      <xdr:nvSpPr>
        <xdr:cNvPr id="12" name="TextBox 11"/>
        <xdr:cNvSpPr txBox="1">
          <a:spLocks noChangeArrowheads="1"/>
        </xdr:cNvSpPr>
      </xdr:nvSpPr>
      <xdr:spPr>
        <a:xfrm>
          <a:off x="2819400" y="2276475"/>
          <a:ext cx="5343525" cy="180975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D_40. ANDEVA de la HE.</a:t>
          </a:r>
        </a:p>
      </xdr:txBody>
    </xdr:sp>
    <xdr:clientData/>
  </xdr:twoCellAnchor>
  <xdr:twoCellAnchor>
    <xdr:from>
      <xdr:col>3</xdr:col>
      <xdr:colOff>523875</xdr:colOff>
      <xdr:row>15</xdr:row>
      <xdr:rowOff>57150</xdr:rowOff>
    </xdr:from>
    <xdr:to>
      <xdr:col>10</xdr:col>
      <xdr:colOff>533400</xdr:colOff>
      <xdr:row>16</xdr:row>
      <xdr:rowOff>76200</xdr:rowOff>
    </xdr:to>
    <xdr:sp>
      <xdr:nvSpPr>
        <xdr:cNvPr id="13" name="TextBox 12"/>
        <xdr:cNvSpPr txBox="1">
          <a:spLocks noChangeArrowheads="1"/>
        </xdr:cNvSpPr>
      </xdr:nvSpPr>
      <xdr:spPr>
        <a:xfrm>
          <a:off x="2809875" y="2486025"/>
          <a:ext cx="5343525" cy="180975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D_41. Un Polinomio de Grado t - 1.</a:t>
          </a:r>
        </a:p>
      </xdr:txBody>
    </xdr:sp>
    <xdr:clientData/>
  </xdr:twoCellAnchor>
  <xdr:twoCellAnchor>
    <xdr:from>
      <xdr:col>3</xdr:col>
      <xdr:colOff>523875</xdr:colOff>
      <xdr:row>16</xdr:row>
      <xdr:rowOff>104775</xdr:rowOff>
    </xdr:from>
    <xdr:to>
      <xdr:col>10</xdr:col>
      <xdr:colOff>533400</xdr:colOff>
      <xdr:row>17</xdr:row>
      <xdr:rowOff>123825</xdr:rowOff>
    </xdr:to>
    <xdr:sp>
      <xdr:nvSpPr>
        <xdr:cNvPr id="14" name="TextBox 13"/>
        <xdr:cNvSpPr txBox="1">
          <a:spLocks noChangeArrowheads="1"/>
        </xdr:cNvSpPr>
      </xdr:nvSpPr>
      <xdr:spPr>
        <a:xfrm>
          <a:off x="2809875" y="2695575"/>
          <a:ext cx="5343525" cy="180975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D_44. Los Coeficientes de Regresión.</a:t>
          </a:r>
        </a:p>
      </xdr:txBody>
    </xdr:sp>
    <xdr:clientData/>
  </xdr:twoCellAnchor>
  <xdr:twoCellAnchor>
    <xdr:from>
      <xdr:col>3</xdr:col>
      <xdr:colOff>523875</xdr:colOff>
      <xdr:row>17</xdr:row>
      <xdr:rowOff>152400</xdr:rowOff>
    </xdr:from>
    <xdr:to>
      <xdr:col>10</xdr:col>
      <xdr:colOff>533400</xdr:colOff>
      <xdr:row>19</xdr:row>
      <xdr:rowOff>9525</xdr:rowOff>
    </xdr:to>
    <xdr:sp>
      <xdr:nvSpPr>
        <xdr:cNvPr id="15" name="TextBox 14"/>
        <xdr:cNvSpPr txBox="1">
          <a:spLocks noChangeArrowheads="1"/>
        </xdr:cNvSpPr>
      </xdr:nvSpPr>
      <xdr:spPr>
        <a:xfrm>
          <a:off x="2809875" y="2905125"/>
          <a:ext cx="5343525" cy="180975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D_46. Presentación de Resultados.</a:t>
          </a:r>
        </a:p>
      </xdr:txBody>
    </xdr:sp>
    <xdr:clientData/>
  </xdr:twoCellAnchor>
  <xdr:twoCellAnchor>
    <xdr:from>
      <xdr:col>3</xdr:col>
      <xdr:colOff>371475</xdr:colOff>
      <xdr:row>19</xdr:row>
      <xdr:rowOff>38100</xdr:rowOff>
    </xdr:from>
    <xdr:to>
      <xdr:col>10</xdr:col>
      <xdr:colOff>533400</xdr:colOff>
      <xdr:row>20</xdr:row>
      <xdr:rowOff>66675</xdr:rowOff>
    </xdr:to>
    <xdr:sp>
      <xdr:nvSpPr>
        <xdr:cNvPr id="16" name="TextBox 15">
          <a:hlinkClick r:id="rId3"/>
        </xdr:cNvPr>
        <xdr:cNvSpPr txBox="1">
          <a:spLocks noChangeArrowheads="1"/>
        </xdr:cNvSpPr>
      </xdr:nvSpPr>
      <xdr:spPr>
        <a:xfrm>
          <a:off x="2657475" y="3114675"/>
          <a:ext cx="5495925" cy="1905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D_47. El ANDEVA en Experiencias Planificadas con Modelo Lineal de dos factores.</a:t>
          </a:r>
        </a:p>
      </xdr:txBody>
    </xdr:sp>
    <xdr:clientData/>
  </xdr:twoCellAnchor>
  <xdr:twoCellAnchor>
    <xdr:from>
      <xdr:col>3</xdr:col>
      <xdr:colOff>523875</xdr:colOff>
      <xdr:row>20</xdr:row>
      <xdr:rowOff>95250</xdr:rowOff>
    </xdr:from>
    <xdr:to>
      <xdr:col>10</xdr:col>
      <xdr:colOff>533400</xdr:colOff>
      <xdr:row>21</xdr:row>
      <xdr:rowOff>114300</xdr:rowOff>
    </xdr:to>
    <xdr:sp>
      <xdr:nvSpPr>
        <xdr:cNvPr id="17" name="TextBox 16"/>
        <xdr:cNvSpPr txBox="1">
          <a:spLocks noChangeArrowheads="1"/>
        </xdr:cNvSpPr>
      </xdr:nvSpPr>
      <xdr:spPr>
        <a:xfrm>
          <a:off x="2809875" y="3333750"/>
          <a:ext cx="5343525" cy="180975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D_53. El ANDEVA Paso a Paso.</a:t>
          </a:r>
        </a:p>
      </xdr:txBody>
    </xdr:sp>
    <xdr:clientData/>
  </xdr:twoCellAnchor>
  <xdr:twoCellAnchor>
    <xdr:from>
      <xdr:col>3</xdr:col>
      <xdr:colOff>523875</xdr:colOff>
      <xdr:row>21</xdr:row>
      <xdr:rowOff>142875</xdr:rowOff>
    </xdr:from>
    <xdr:to>
      <xdr:col>10</xdr:col>
      <xdr:colOff>533400</xdr:colOff>
      <xdr:row>23</xdr:row>
      <xdr:rowOff>0</xdr:rowOff>
    </xdr:to>
    <xdr:sp>
      <xdr:nvSpPr>
        <xdr:cNvPr id="18" name="TextBox 17"/>
        <xdr:cNvSpPr txBox="1">
          <a:spLocks noChangeArrowheads="1"/>
        </xdr:cNvSpPr>
      </xdr:nvSpPr>
      <xdr:spPr>
        <a:xfrm>
          <a:off x="2809875" y="3543300"/>
          <a:ext cx="5343525" cy="180975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D_56. Sumas de Cuadrados de los Contrastes.</a:t>
          </a:r>
        </a:p>
      </xdr:txBody>
    </xdr:sp>
    <xdr:clientData/>
  </xdr:twoCellAnchor>
  <xdr:twoCellAnchor>
    <xdr:from>
      <xdr:col>3</xdr:col>
      <xdr:colOff>523875</xdr:colOff>
      <xdr:row>23</xdr:row>
      <xdr:rowOff>28575</xdr:rowOff>
    </xdr:from>
    <xdr:to>
      <xdr:col>10</xdr:col>
      <xdr:colOff>533400</xdr:colOff>
      <xdr:row>24</xdr:row>
      <xdr:rowOff>47625</xdr:rowOff>
    </xdr:to>
    <xdr:sp>
      <xdr:nvSpPr>
        <xdr:cNvPr id="19" name="TextBox 18"/>
        <xdr:cNvSpPr txBox="1">
          <a:spLocks noChangeArrowheads="1"/>
        </xdr:cNvSpPr>
      </xdr:nvSpPr>
      <xdr:spPr>
        <a:xfrm>
          <a:off x="2809875" y="3752850"/>
          <a:ext cx="5343525" cy="180975"/>
        </a:xfrm>
        <a:prstGeom prst="rect">
          <a:avLst/>
        </a:prstGeom>
        <a:blipFill>
          <a:blip r:embed="rId35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D_57. El ANDEVA con los Contrastes.</a:t>
          </a:r>
        </a:p>
      </xdr:txBody>
    </xdr:sp>
    <xdr:clientData/>
  </xdr:twoCellAnchor>
  <xdr:twoCellAnchor>
    <xdr:from>
      <xdr:col>3</xdr:col>
      <xdr:colOff>523875</xdr:colOff>
      <xdr:row>24</xdr:row>
      <xdr:rowOff>76200</xdr:rowOff>
    </xdr:from>
    <xdr:to>
      <xdr:col>10</xdr:col>
      <xdr:colOff>533400</xdr:colOff>
      <xdr:row>25</xdr:row>
      <xdr:rowOff>95250</xdr:rowOff>
    </xdr:to>
    <xdr:sp>
      <xdr:nvSpPr>
        <xdr:cNvPr id="20" name="TextBox 19"/>
        <xdr:cNvSpPr txBox="1">
          <a:spLocks noChangeArrowheads="1"/>
        </xdr:cNvSpPr>
      </xdr:nvSpPr>
      <xdr:spPr>
        <a:xfrm>
          <a:off x="2809875" y="3962400"/>
          <a:ext cx="5343525" cy="180975"/>
        </a:xfrm>
        <a:prstGeom prst="rect">
          <a:avLst/>
        </a:prstGeom>
        <a:blipFill>
          <a:blip r:embed="rId36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D_58. Conclusión.</a:t>
          </a:r>
        </a:p>
      </xdr:txBody>
    </xdr:sp>
    <xdr:clientData/>
  </xdr:twoCellAnchor>
  <xdr:twoCellAnchor>
    <xdr:from>
      <xdr:col>3</xdr:col>
      <xdr:colOff>371475</xdr:colOff>
      <xdr:row>25</xdr:row>
      <xdr:rowOff>123825</xdr:rowOff>
    </xdr:from>
    <xdr:to>
      <xdr:col>10</xdr:col>
      <xdr:colOff>533400</xdr:colOff>
      <xdr:row>26</xdr:row>
      <xdr:rowOff>152400</xdr:rowOff>
    </xdr:to>
    <xdr:sp>
      <xdr:nvSpPr>
        <xdr:cNvPr id="21" name="TextBox 20">
          <a:hlinkClick r:id="rId4"/>
        </xdr:cNvPr>
        <xdr:cNvSpPr txBox="1">
          <a:spLocks noChangeArrowheads="1"/>
        </xdr:cNvSpPr>
      </xdr:nvSpPr>
      <xdr:spPr>
        <a:xfrm>
          <a:off x="2657475" y="4171950"/>
          <a:ext cx="5495925" cy="190500"/>
        </a:xfrm>
        <a:prstGeom prst="rect">
          <a:avLst/>
        </a:prstGeom>
        <a:blipFill>
          <a:blip r:embed="rId37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D_60. El ANDEVA en Técnicas de Muestreo.</a:t>
          </a:r>
        </a:p>
      </xdr:txBody>
    </xdr:sp>
    <xdr:clientData/>
  </xdr:twoCellAnchor>
  <xdr:twoCellAnchor>
    <xdr:from>
      <xdr:col>3</xdr:col>
      <xdr:colOff>523875</xdr:colOff>
      <xdr:row>27</xdr:row>
      <xdr:rowOff>19050</xdr:rowOff>
    </xdr:from>
    <xdr:to>
      <xdr:col>10</xdr:col>
      <xdr:colOff>533400</xdr:colOff>
      <xdr:row>28</xdr:row>
      <xdr:rowOff>38100</xdr:rowOff>
    </xdr:to>
    <xdr:sp>
      <xdr:nvSpPr>
        <xdr:cNvPr id="22" name="TextBox 21"/>
        <xdr:cNvSpPr txBox="1">
          <a:spLocks noChangeArrowheads="1"/>
        </xdr:cNvSpPr>
      </xdr:nvSpPr>
      <xdr:spPr>
        <a:xfrm>
          <a:off x="2809875" y="4391025"/>
          <a:ext cx="5343525" cy="180975"/>
        </a:xfrm>
        <a:prstGeom prst="rect">
          <a:avLst/>
        </a:prstGeom>
        <a:blipFill>
          <a:blip r:embed="rId38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D_63. El Conjunto de Datos</a:t>
          </a:r>
        </a:p>
      </xdr:txBody>
    </xdr:sp>
    <xdr:clientData/>
  </xdr:twoCellAnchor>
  <xdr:twoCellAnchor>
    <xdr:from>
      <xdr:col>3</xdr:col>
      <xdr:colOff>523875</xdr:colOff>
      <xdr:row>28</xdr:row>
      <xdr:rowOff>66675</xdr:rowOff>
    </xdr:from>
    <xdr:to>
      <xdr:col>10</xdr:col>
      <xdr:colOff>533400</xdr:colOff>
      <xdr:row>29</xdr:row>
      <xdr:rowOff>85725</xdr:rowOff>
    </xdr:to>
    <xdr:sp>
      <xdr:nvSpPr>
        <xdr:cNvPr id="23" name="TextBox 22"/>
        <xdr:cNvSpPr txBox="1">
          <a:spLocks noChangeArrowheads="1"/>
        </xdr:cNvSpPr>
      </xdr:nvSpPr>
      <xdr:spPr>
        <a:xfrm>
          <a:off x="2809875" y="4600575"/>
          <a:ext cx="5343525" cy="180975"/>
        </a:xfrm>
        <a:prstGeom prst="rect">
          <a:avLst/>
        </a:prstGeom>
        <a:blipFill>
          <a:blip r:embed="rId39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D_66. Resumen del ANDEVA</a:t>
          </a:r>
        </a:p>
      </xdr:txBody>
    </xdr:sp>
    <xdr:clientData/>
  </xdr:twoCellAnchor>
  <xdr:twoCellAnchor>
    <xdr:from>
      <xdr:col>3</xdr:col>
      <xdr:colOff>523875</xdr:colOff>
      <xdr:row>29</xdr:row>
      <xdr:rowOff>104775</xdr:rowOff>
    </xdr:from>
    <xdr:to>
      <xdr:col>10</xdr:col>
      <xdr:colOff>533400</xdr:colOff>
      <xdr:row>30</xdr:row>
      <xdr:rowOff>123825</xdr:rowOff>
    </xdr:to>
    <xdr:sp>
      <xdr:nvSpPr>
        <xdr:cNvPr id="24" name="TextBox 23"/>
        <xdr:cNvSpPr txBox="1">
          <a:spLocks noChangeArrowheads="1"/>
        </xdr:cNvSpPr>
      </xdr:nvSpPr>
      <xdr:spPr>
        <a:xfrm>
          <a:off x="2809875" y="4800600"/>
          <a:ext cx="5343525" cy="180975"/>
        </a:xfrm>
        <a:prstGeom prst="rect">
          <a:avLst/>
        </a:prstGeom>
        <a:blipFill>
          <a:blip r:embed="rId40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D_66. Resumen del ANDEVA</a:t>
          </a:r>
        </a:p>
      </xdr:txBody>
    </xdr:sp>
    <xdr:clientData/>
  </xdr:twoCellAnchor>
  <xdr:twoCellAnchor>
    <xdr:from>
      <xdr:col>3</xdr:col>
      <xdr:colOff>523875</xdr:colOff>
      <xdr:row>30</xdr:row>
      <xdr:rowOff>152400</xdr:rowOff>
    </xdr:from>
    <xdr:to>
      <xdr:col>10</xdr:col>
      <xdr:colOff>533400</xdr:colOff>
      <xdr:row>32</xdr:row>
      <xdr:rowOff>9525</xdr:rowOff>
    </xdr:to>
    <xdr:sp>
      <xdr:nvSpPr>
        <xdr:cNvPr id="25" name="TextBox 24"/>
        <xdr:cNvSpPr txBox="1">
          <a:spLocks noChangeArrowheads="1"/>
        </xdr:cNvSpPr>
      </xdr:nvSpPr>
      <xdr:spPr>
        <a:xfrm>
          <a:off x="2809875" y="5010150"/>
          <a:ext cx="5343525" cy="180975"/>
        </a:xfrm>
        <a:prstGeom prst="rect">
          <a:avLst/>
        </a:prstGeom>
        <a:blipFill>
          <a:blip r:embed="rId41"/>
          <a:srcRect/>
          <a:stretch>
            <a:fillRect/>
          </a:stretch>
        </a:blip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D-67. El ANDEVA Anidado Completo.</a:t>
          </a:r>
        </a:p>
      </xdr:txBody>
    </xdr:sp>
    <xdr:clientData/>
  </xdr:twoCellAnchor>
  <xdr:twoCellAnchor>
    <xdr:from>
      <xdr:col>0</xdr:col>
      <xdr:colOff>266700</xdr:colOff>
      <xdr:row>13</xdr:row>
      <xdr:rowOff>47625</xdr:rowOff>
    </xdr:from>
    <xdr:to>
      <xdr:col>2</xdr:col>
      <xdr:colOff>238125</xdr:colOff>
      <xdr:row>15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266700" y="2152650"/>
          <a:ext cx="1495425" cy="276225"/>
        </a:xfrm>
        <a:prstGeom prst="roundRect">
          <a:avLst/>
        </a:prstGeom>
        <a:blipFill>
          <a:blip r:embed="rId4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Generador de Ejemplos</a:t>
          </a:r>
        </a:p>
      </xdr:txBody>
    </xdr:sp>
    <xdr:clientData/>
  </xdr:twoCellAnchor>
  <xdr:twoCellAnchor>
    <xdr:from>
      <xdr:col>0</xdr:col>
      <xdr:colOff>171450</xdr:colOff>
      <xdr:row>12</xdr:row>
      <xdr:rowOff>76200</xdr:rowOff>
    </xdr:from>
    <xdr:to>
      <xdr:col>2</xdr:col>
      <xdr:colOff>400050</xdr:colOff>
      <xdr:row>32</xdr:row>
      <xdr:rowOff>76200</xdr:rowOff>
    </xdr:to>
    <xdr:sp>
      <xdr:nvSpPr>
        <xdr:cNvPr id="27" name="Rectangle 26"/>
        <xdr:cNvSpPr>
          <a:spLocks/>
        </xdr:cNvSpPr>
      </xdr:nvSpPr>
      <xdr:spPr>
        <a:xfrm>
          <a:off x="171450" y="2019300"/>
          <a:ext cx="1752600" cy="3238500"/>
        </a:xfrm>
        <a:prstGeom prst="rect">
          <a:avLst/>
        </a:prstGeom>
        <a:noFill/>
        <a:ln w="38100" cmpd="dbl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15</xdr:row>
      <xdr:rowOff>95250</xdr:rowOff>
    </xdr:from>
    <xdr:to>
      <xdr:col>2</xdr:col>
      <xdr:colOff>323850</xdr:colOff>
      <xdr:row>18</xdr:row>
      <xdr:rowOff>28575</xdr:rowOff>
    </xdr:to>
    <xdr:pic>
      <xdr:nvPicPr>
        <xdr:cNvPr id="28" name="Picture 2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2524125"/>
          <a:ext cx="1628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</xdr:row>
      <xdr:rowOff>104775</xdr:rowOff>
    </xdr:from>
    <xdr:to>
      <xdr:col>2</xdr:col>
      <xdr:colOff>333375</xdr:colOff>
      <xdr:row>21</xdr:row>
      <xdr:rowOff>76200</xdr:rowOff>
    </xdr:to>
    <xdr:pic>
      <xdr:nvPicPr>
        <xdr:cNvPr id="29" name="Picture 29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8600" y="3019425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22</xdr:row>
      <xdr:rowOff>9525</xdr:rowOff>
    </xdr:from>
    <xdr:to>
      <xdr:col>2</xdr:col>
      <xdr:colOff>314325</xdr:colOff>
      <xdr:row>24</xdr:row>
      <xdr:rowOff>142875</xdr:rowOff>
    </xdr:to>
    <xdr:pic>
      <xdr:nvPicPr>
        <xdr:cNvPr id="30" name="Picture 30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3571875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25</xdr:row>
      <xdr:rowOff>95250</xdr:rowOff>
    </xdr:from>
    <xdr:to>
      <xdr:col>2</xdr:col>
      <xdr:colOff>323850</xdr:colOff>
      <xdr:row>28</xdr:row>
      <xdr:rowOff>76200</xdr:rowOff>
    </xdr:to>
    <xdr:pic>
      <xdr:nvPicPr>
        <xdr:cNvPr id="31" name="Picture 31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9075" y="4143375"/>
          <a:ext cx="1628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29</xdr:row>
      <xdr:rowOff>19050</xdr:rowOff>
    </xdr:from>
    <xdr:to>
      <xdr:col>2</xdr:col>
      <xdr:colOff>333375</xdr:colOff>
      <xdr:row>31</xdr:row>
      <xdr:rowOff>152400</xdr:rowOff>
    </xdr:to>
    <xdr:pic>
      <xdr:nvPicPr>
        <xdr:cNvPr id="32" name="Picture 32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8600" y="4714875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38</xdr:row>
      <xdr:rowOff>9525</xdr:rowOff>
    </xdr:from>
    <xdr:to>
      <xdr:col>9</xdr:col>
      <xdr:colOff>666750</xdr:colOff>
      <xdr:row>61</xdr:row>
      <xdr:rowOff>76200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200025" y="6162675"/>
          <a:ext cx="7324725" cy="379095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Ficha de catalogación.
310
P816p  Pontigo Alvarado, Manuel
             Curso programado de estadística asistido co excel y power point.
             1a. ed. Cartago  : M. Pontigo A.,  2007
250 p.
ISBN  978-9968-9634-3-5
  1. REGRESIÓN LINEAL;  2 ESTADÍSTICA NO PARAMÉTRICA; 3 MUESTREO; 4 ANDEVA; 5 DISTRIBUCIONES.
Reservados todos los derechos. El contenido de esta obra está protegido por la ley, que establece penas de prisión y/o multas, además de las correspondientes indemnizaciones por daños y perjuicios, para quienes reprodujeren, plagiaren, distribuyeren o comunicaren públicamente, en todo o en parte, una obra literaria, artística o científica, o su transformación, interpretación o ejecución artística fijada en cualquier tipo  de soporte o comunicado a través de cualquier medio, sin la preceptiva autorización.
© I. Manuel Pontigo Alvarado.
Cartago Costa Rica. Teléfono 552-3618.
e-mail: mpontigo@itcr.ac.cr
ISBN: 978-9968-9634-3-5     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0.8175</cdr:y>
    </cdr:from>
    <cdr:to>
      <cdr:x>0.47275</cdr:x>
      <cdr:y>0.89775</cdr:y>
    </cdr:to>
    <cdr:sp>
      <cdr:nvSpPr>
        <cdr:cNvPr id="1" name="Line 1"/>
        <cdr:cNvSpPr>
          <a:spLocks/>
        </cdr:cNvSpPr>
      </cdr:nvSpPr>
      <cdr:spPr>
        <a:xfrm flipH="1" flipV="1">
          <a:off x="2628900" y="2705100"/>
          <a:ext cx="0" cy="266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0.2425</cdr:x>
      <cdr:y>0.236</cdr:y>
    </cdr:from>
    <cdr:to>
      <cdr:x>0.50475</cdr:x>
      <cdr:y>0.39</cdr:y>
    </cdr:to>
    <cdr:sp>
      <cdr:nvSpPr>
        <cdr:cNvPr id="2" name="AutoShape 2"/>
        <cdr:cNvSpPr>
          <a:spLocks/>
        </cdr:cNvSpPr>
      </cdr:nvSpPr>
      <cdr:spPr>
        <a:xfrm>
          <a:off x="1343025" y="781050"/>
          <a:ext cx="1457325" cy="514350"/>
        </a:xfrm>
        <a:prstGeom prst="borderCallout2">
          <a:avLst>
            <a:gd name="adj1" fmla="val -73935"/>
            <a:gd name="adj2" fmla="val 278847"/>
            <a:gd name="adj3" fmla="val -64865"/>
            <a:gd name="adj4" fmla="val -24495"/>
            <a:gd name="adj5" fmla="val -55796"/>
            <a:gd name="adj6" fmla="val -24495"/>
            <a:gd name="adj7" fmla="val -73935"/>
            <a:gd name="adj8" fmla="val 278842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Aceptación de la hipótesis nula. O Zona de Confianza 95%</a:t>
          </a:r>
        </a:p>
      </cdr:txBody>
    </cdr:sp>
  </cdr:relSizeAnchor>
  <cdr:relSizeAnchor xmlns:cdr="http://schemas.openxmlformats.org/drawingml/2006/chartDrawing">
    <cdr:from>
      <cdr:x>0.62375</cdr:x>
      <cdr:y>0.65675</cdr:y>
    </cdr:from>
    <cdr:to>
      <cdr:x>0.88175</cdr:x>
      <cdr:y>0.8175</cdr:y>
    </cdr:to>
    <cdr:sp>
      <cdr:nvSpPr>
        <cdr:cNvPr id="3" name="AutoShape 3"/>
        <cdr:cNvSpPr>
          <a:spLocks/>
        </cdr:cNvSpPr>
      </cdr:nvSpPr>
      <cdr:spPr>
        <a:xfrm>
          <a:off x="3467100" y="2171700"/>
          <a:ext cx="1438275" cy="533400"/>
        </a:xfrm>
        <a:prstGeom prst="borderCallout1">
          <a:avLst>
            <a:gd name="adj1" fmla="val -88884"/>
            <a:gd name="adj2" fmla="val 70069"/>
            <a:gd name="adj3" fmla="val -55888"/>
            <a:gd name="adj4" fmla="val -25458"/>
            <a:gd name="adj5" fmla="val -95416"/>
            <a:gd name="adj6" fmla="val 57972"/>
            <a:gd name="adj7" fmla="val -88884"/>
            <a:gd name="adj8" fmla="val 70060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Rechazo de la hipótesis nula. O zona de significación 5%</a:t>
          </a:r>
        </a:p>
      </cdr:txBody>
    </cdr:sp>
  </cdr:relSizeAnchor>
  <cdr:relSizeAnchor xmlns:cdr="http://schemas.openxmlformats.org/drawingml/2006/chartDrawing">
    <cdr:from>
      <cdr:x>0.2425</cdr:x>
      <cdr:y>0.50825</cdr:y>
    </cdr:from>
    <cdr:to>
      <cdr:x>0.45</cdr:x>
      <cdr:y>0.67325</cdr:y>
    </cdr:to>
    <cdr:sp>
      <cdr:nvSpPr>
        <cdr:cNvPr id="4" name="AutoShape 4"/>
        <cdr:cNvSpPr>
          <a:spLocks/>
        </cdr:cNvSpPr>
      </cdr:nvSpPr>
      <cdr:spPr>
        <a:xfrm>
          <a:off x="1343025" y="1676400"/>
          <a:ext cx="1152525" cy="542925"/>
        </a:xfrm>
        <a:prstGeom prst="borderCallout3">
          <a:avLst>
            <a:gd name="adj1" fmla="val 61953"/>
            <a:gd name="adj2" fmla="val 123949"/>
            <a:gd name="adj3" fmla="val 70125"/>
            <a:gd name="adj4" fmla="val 48953"/>
            <a:gd name="adj5" fmla="val 70125"/>
            <a:gd name="adj6" fmla="val -26037"/>
            <a:gd name="adj7" fmla="val 57324"/>
            <a:gd name="adj8" fmla="val -26037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 de la Fc que delimita las zonas de decisión: 4,351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70</xdr:row>
      <xdr:rowOff>19050</xdr:rowOff>
    </xdr:from>
    <xdr:to>
      <xdr:col>3</xdr:col>
      <xdr:colOff>704850</xdr:colOff>
      <xdr:row>72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137285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70</xdr:row>
      <xdr:rowOff>0</xdr:rowOff>
    </xdr:from>
    <xdr:to>
      <xdr:col>4</xdr:col>
      <xdr:colOff>704850</xdr:colOff>
      <xdr:row>71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1353800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70</xdr:row>
      <xdr:rowOff>28575</xdr:rowOff>
    </xdr:from>
    <xdr:to>
      <xdr:col>5</xdr:col>
      <xdr:colOff>704850</xdr:colOff>
      <xdr:row>71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138237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733425</xdr:colOff>
      <xdr:row>71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1135380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730</xdr:row>
      <xdr:rowOff>57150</xdr:rowOff>
    </xdr:from>
    <xdr:to>
      <xdr:col>4</xdr:col>
      <xdr:colOff>666750</xdr:colOff>
      <xdr:row>733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019425" y="119138700"/>
          <a:ext cx="1209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Despues de copiar ordene por toro y finca</a:t>
          </a:r>
        </a:p>
      </xdr:txBody>
    </xdr:sp>
    <xdr:clientData/>
  </xdr:twoCellAnchor>
  <xdr:twoCellAnchor>
    <xdr:from>
      <xdr:col>3</xdr:col>
      <xdr:colOff>228600</xdr:colOff>
      <xdr:row>979</xdr:row>
      <xdr:rowOff>85725</xdr:rowOff>
    </xdr:from>
    <xdr:to>
      <xdr:col>5</xdr:col>
      <xdr:colOff>180975</xdr:colOff>
      <xdr:row>981</xdr:row>
      <xdr:rowOff>66675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3009900" y="159610425"/>
          <a:ext cx="15144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Copie los datos y ordene por finca y toro.</a:t>
          </a:r>
        </a:p>
      </xdr:txBody>
    </xdr:sp>
    <xdr:clientData/>
  </xdr:twoCellAnchor>
  <xdr:twoCellAnchor>
    <xdr:from>
      <xdr:col>1</xdr:col>
      <xdr:colOff>771525</xdr:colOff>
      <xdr:row>1</xdr:row>
      <xdr:rowOff>38100</xdr:rowOff>
    </xdr:from>
    <xdr:to>
      <xdr:col>8</xdr:col>
      <xdr:colOff>476250</xdr:colOff>
      <xdr:row>7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990725" y="200025"/>
          <a:ext cx="5172075" cy="933450"/>
        </a:xfrm>
        <a:prstGeom prst="round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CURSO PROGRAMADO DE ESTADÌSTICA
Tema: Análisis de la Varianza
Ejercicio del tema</a:t>
          </a:r>
        </a:p>
      </xdr:txBody>
    </xdr:sp>
    <xdr:clientData/>
  </xdr:twoCellAnchor>
  <xdr:twoCellAnchor>
    <xdr:from>
      <xdr:col>15</xdr:col>
      <xdr:colOff>552450</xdr:colOff>
      <xdr:row>18</xdr:row>
      <xdr:rowOff>66675</xdr:rowOff>
    </xdr:from>
    <xdr:to>
      <xdr:col>23</xdr:col>
      <xdr:colOff>19050</xdr:colOff>
      <xdr:row>38</xdr:row>
      <xdr:rowOff>142875</xdr:rowOff>
    </xdr:to>
    <xdr:graphicFrame>
      <xdr:nvGraphicFramePr>
        <xdr:cNvPr id="8" name="Chart 11"/>
        <xdr:cNvGraphicFramePr/>
      </xdr:nvGraphicFramePr>
      <xdr:xfrm>
        <a:off x="12668250" y="3000375"/>
        <a:ext cx="556260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323850</xdr:colOff>
      <xdr:row>215</xdr:row>
      <xdr:rowOff>57150</xdr:rowOff>
    </xdr:from>
    <xdr:to>
      <xdr:col>10</xdr:col>
      <xdr:colOff>314325</xdr:colOff>
      <xdr:row>217</xdr:row>
      <xdr:rowOff>47625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7010400" y="35137725"/>
          <a:ext cx="1533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Dato en rojo es agregado a la salida de la HE</a:t>
          </a:r>
        </a:p>
      </xdr:txBody>
    </xdr:sp>
    <xdr:clientData/>
  </xdr:twoCellAnchor>
  <xdr:twoCellAnchor editAs="oneCell">
    <xdr:from>
      <xdr:col>2</xdr:col>
      <xdr:colOff>447675</xdr:colOff>
      <xdr:row>237</xdr:row>
      <xdr:rowOff>76200</xdr:rowOff>
    </xdr:from>
    <xdr:to>
      <xdr:col>3</xdr:col>
      <xdr:colOff>561975</xdr:colOff>
      <xdr:row>239</xdr:row>
      <xdr:rowOff>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7925" y="38766750"/>
          <a:ext cx="895350" cy="24765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152400</xdr:colOff>
      <xdr:row>92</xdr:row>
      <xdr:rowOff>133350</xdr:rowOff>
    </xdr:from>
    <xdr:to>
      <xdr:col>27</xdr:col>
      <xdr:colOff>76200</xdr:colOff>
      <xdr:row>96</xdr:row>
      <xdr:rowOff>142875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78200" y="15068550"/>
          <a:ext cx="5257800" cy="666750"/>
        </a:xfrm>
        <a:prstGeom prst="rect">
          <a:avLst/>
        </a:prstGeom>
        <a:solidFill>
          <a:srgbClr val="99CC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723</xdr:row>
      <xdr:rowOff>0</xdr:rowOff>
    </xdr:from>
    <xdr:to>
      <xdr:col>14</xdr:col>
      <xdr:colOff>695325</xdr:colOff>
      <xdr:row>744</xdr:row>
      <xdr:rowOff>9525</xdr:rowOff>
    </xdr:to>
    <xdr:pic>
      <xdr:nvPicPr>
        <xdr:cNvPr id="12" name="Picture 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29600" y="117890925"/>
          <a:ext cx="3819525" cy="3467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957</xdr:row>
      <xdr:rowOff>0</xdr:rowOff>
    </xdr:from>
    <xdr:to>
      <xdr:col>14</xdr:col>
      <xdr:colOff>619125</xdr:colOff>
      <xdr:row>972</xdr:row>
      <xdr:rowOff>85725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29600" y="155914725"/>
          <a:ext cx="3743325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361950</xdr:colOff>
      <xdr:row>40</xdr:row>
      <xdr:rowOff>57150</xdr:rowOff>
    </xdr:from>
    <xdr:to>
      <xdr:col>11</xdr:col>
      <xdr:colOff>219075</xdr:colOff>
      <xdr:row>55</xdr:row>
      <xdr:rowOff>38100</xdr:rowOff>
    </xdr:to>
    <xdr:sp>
      <xdr:nvSpPr>
        <xdr:cNvPr id="14" name="TextBox 86"/>
        <xdr:cNvSpPr txBox="1">
          <a:spLocks noChangeArrowheads="1"/>
        </xdr:cNvSpPr>
      </xdr:nvSpPr>
      <xdr:spPr>
        <a:xfrm>
          <a:off x="5486400" y="6553200"/>
          <a:ext cx="380047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Espacio para el gràfico</a:t>
          </a:r>
        </a:p>
      </xdr:txBody>
    </xdr:sp>
    <xdr:clientData/>
  </xdr:twoCellAnchor>
  <xdr:twoCellAnchor>
    <xdr:from>
      <xdr:col>1</xdr:col>
      <xdr:colOff>361950</xdr:colOff>
      <xdr:row>247</xdr:row>
      <xdr:rowOff>57150</xdr:rowOff>
    </xdr:from>
    <xdr:to>
      <xdr:col>6</xdr:col>
      <xdr:colOff>276225</xdr:colOff>
      <xdr:row>262</xdr:row>
      <xdr:rowOff>38100</xdr:rowOff>
    </xdr:to>
    <xdr:sp>
      <xdr:nvSpPr>
        <xdr:cNvPr id="15" name="TextBox 87"/>
        <xdr:cNvSpPr txBox="1">
          <a:spLocks noChangeArrowheads="1"/>
        </xdr:cNvSpPr>
      </xdr:nvSpPr>
      <xdr:spPr>
        <a:xfrm>
          <a:off x="1581150" y="40386000"/>
          <a:ext cx="381952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Espacio para el gráfico</a:t>
          </a:r>
        </a:p>
      </xdr:txBody>
    </xdr:sp>
    <xdr:clientData/>
  </xdr:twoCellAnchor>
  <xdr:twoCellAnchor>
    <xdr:from>
      <xdr:col>3</xdr:col>
      <xdr:colOff>361950</xdr:colOff>
      <xdr:row>365</xdr:row>
      <xdr:rowOff>57150</xdr:rowOff>
    </xdr:from>
    <xdr:to>
      <xdr:col>8</xdr:col>
      <xdr:colOff>276225</xdr:colOff>
      <xdr:row>380</xdr:row>
      <xdr:rowOff>19050</xdr:rowOff>
    </xdr:to>
    <xdr:sp>
      <xdr:nvSpPr>
        <xdr:cNvPr id="16" name="TextBox 88"/>
        <xdr:cNvSpPr txBox="1">
          <a:spLocks noChangeArrowheads="1"/>
        </xdr:cNvSpPr>
      </xdr:nvSpPr>
      <xdr:spPr>
        <a:xfrm>
          <a:off x="3143250" y="59664600"/>
          <a:ext cx="381952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Espacio para el gràfico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0.75825</cdr:x>
      <cdr:y>0.26775</cdr:y>
    </cdr:from>
    <cdr:to>
      <cdr:x>0.75825</cdr:x>
      <cdr:y>0.80025</cdr:y>
    </cdr:to>
    <cdr:sp>
      <cdr:nvSpPr>
        <cdr:cNvPr id="1" name="Line 1"/>
        <cdr:cNvSpPr>
          <a:spLocks/>
        </cdr:cNvSpPr>
      </cdr:nvSpPr>
      <cdr:spPr>
        <a:xfrm flipH="1" flipV="1">
          <a:off x="3495675" y="781050"/>
          <a:ext cx="0" cy="1552575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</cdr:x>
      <cdr:y>0.1865</cdr:y>
    </cdr:from>
    <cdr:to>
      <cdr:x>0.62575</cdr:x>
      <cdr:y>0.2975</cdr:y>
    </cdr:to>
    <cdr:sp>
      <cdr:nvSpPr>
        <cdr:cNvPr id="2" name="AutoShape 2"/>
        <cdr:cNvSpPr>
          <a:spLocks/>
        </cdr:cNvSpPr>
      </cdr:nvSpPr>
      <cdr:spPr>
        <a:xfrm>
          <a:off x="1647825" y="542925"/>
          <a:ext cx="1238250" cy="323850"/>
        </a:xfrm>
        <a:prstGeom prst="borderCallout2">
          <a:avLst>
            <a:gd name="adj1" fmla="val 102421"/>
            <a:gd name="adj2" fmla="val 28333"/>
            <a:gd name="adj3" fmla="val 80388"/>
            <a:gd name="adj4" fmla="val -12462"/>
            <a:gd name="adj5" fmla="val 58337"/>
            <a:gd name="adj6" fmla="val -12462"/>
            <a:gd name="adj7" fmla="val 105546"/>
            <a:gd name="adj8" fmla="val 28333"/>
          </a:avLst>
        </a:prstGeom>
        <a:solidFill>
          <a:srgbClr val="C0C0C0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Resistencia Máxima 37,4</a:t>
          </a:r>
        </a:p>
      </cdr:txBody>
    </cdr:sp>
  </cdr:relSizeAnchor>
  <cdr:relSizeAnchor xmlns:cdr="http://schemas.openxmlformats.org/drawingml/2006/chartDrawing">
    <cdr:from>
      <cdr:x>0.39375</cdr:x>
      <cdr:y>0.49425</cdr:y>
    </cdr:from>
    <cdr:to>
      <cdr:x>0.7325</cdr:x>
      <cdr:y>0.55725</cdr:y>
    </cdr:to>
    <cdr:sp>
      <cdr:nvSpPr>
        <cdr:cNvPr id="3" name="AutoShape 3"/>
        <cdr:cNvSpPr>
          <a:spLocks/>
        </cdr:cNvSpPr>
      </cdr:nvSpPr>
      <cdr:spPr>
        <a:xfrm>
          <a:off x="1809750" y="1438275"/>
          <a:ext cx="1562100" cy="180975"/>
        </a:xfrm>
        <a:prstGeom prst="borderCallout2">
          <a:avLst>
            <a:gd name="adj1" fmla="val -73097"/>
            <a:gd name="adj2" fmla="val -61171"/>
            <a:gd name="adj3" fmla="val -66157"/>
            <a:gd name="adj4" fmla="val 16458"/>
            <a:gd name="adj5" fmla="val -56606"/>
            <a:gd name="adj6" fmla="val 16458"/>
            <a:gd name="adj7" fmla="val -169726"/>
            <a:gd name="adj8" fmla="val -817513"/>
          </a:avLst>
        </a:prstGeom>
        <a:solidFill>
          <a:srgbClr val="C0C0C0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5,17+2,558X-508,3X²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0.8175</cdr:y>
    </cdr:from>
    <cdr:to>
      <cdr:x>0.47275</cdr:x>
      <cdr:y>0.89775</cdr:y>
    </cdr:to>
    <cdr:sp>
      <cdr:nvSpPr>
        <cdr:cNvPr id="1" name="Line 1"/>
        <cdr:cNvSpPr>
          <a:spLocks/>
        </cdr:cNvSpPr>
      </cdr:nvSpPr>
      <cdr:spPr>
        <a:xfrm flipH="1" flipV="1">
          <a:off x="2628900" y="2705100"/>
          <a:ext cx="0" cy="266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0.2425</cdr:x>
      <cdr:y>0.236</cdr:y>
    </cdr:from>
    <cdr:to>
      <cdr:x>0.50475</cdr:x>
      <cdr:y>0.39</cdr:y>
    </cdr:to>
    <cdr:sp>
      <cdr:nvSpPr>
        <cdr:cNvPr id="2" name="AutoShape 2"/>
        <cdr:cNvSpPr>
          <a:spLocks/>
        </cdr:cNvSpPr>
      </cdr:nvSpPr>
      <cdr:spPr>
        <a:xfrm>
          <a:off x="1343025" y="781050"/>
          <a:ext cx="1457325" cy="514350"/>
        </a:xfrm>
        <a:prstGeom prst="borderCallout2">
          <a:avLst>
            <a:gd name="adj1" fmla="val -73935"/>
            <a:gd name="adj2" fmla="val 278847"/>
            <a:gd name="adj3" fmla="val -64865"/>
            <a:gd name="adj4" fmla="val -24495"/>
            <a:gd name="adj5" fmla="val -55796"/>
            <a:gd name="adj6" fmla="val -24495"/>
            <a:gd name="adj7" fmla="val -73935"/>
            <a:gd name="adj8" fmla="val 278842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Aceptación de la hipótesis nula. O Zona de Confianza 95%</a:t>
          </a:r>
        </a:p>
      </cdr:txBody>
    </cdr:sp>
  </cdr:relSizeAnchor>
  <cdr:relSizeAnchor xmlns:cdr="http://schemas.openxmlformats.org/drawingml/2006/chartDrawing">
    <cdr:from>
      <cdr:x>0.62375</cdr:x>
      <cdr:y>0.65675</cdr:y>
    </cdr:from>
    <cdr:to>
      <cdr:x>0.88175</cdr:x>
      <cdr:y>0.8175</cdr:y>
    </cdr:to>
    <cdr:sp>
      <cdr:nvSpPr>
        <cdr:cNvPr id="3" name="AutoShape 3"/>
        <cdr:cNvSpPr>
          <a:spLocks/>
        </cdr:cNvSpPr>
      </cdr:nvSpPr>
      <cdr:spPr>
        <a:xfrm>
          <a:off x="3467100" y="2171700"/>
          <a:ext cx="1438275" cy="533400"/>
        </a:xfrm>
        <a:prstGeom prst="borderCallout1">
          <a:avLst>
            <a:gd name="adj1" fmla="val -88884"/>
            <a:gd name="adj2" fmla="val 70069"/>
            <a:gd name="adj3" fmla="val -55888"/>
            <a:gd name="adj4" fmla="val -25458"/>
            <a:gd name="adj5" fmla="val -95416"/>
            <a:gd name="adj6" fmla="val 57972"/>
            <a:gd name="adj7" fmla="val -88884"/>
            <a:gd name="adj8" fmla="val 70060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Rechazo de la hipótesis nula. O zona de significación 5%</a:t>
          </a:r>
        </a:p>
      </cdr:txBody>
    </cdr:sp>
  </cdr:relSizeAnchor>
  <cdr:relSizeAnchor xmlns:cdr="http://schemas.openxmlformats.org/drawingml/2006/chartDrawing">
    <cdr:from>
      <cdr:x>0.2425</cdr:x>
      <cdr:y>0.50825</cdr:y>
    </cdr:from>
    <cdr:to>
      <cdr:x>0.45</cdr:x>
      <cdr:y>0.67325</cdr:y>
    </cdr:to>
    <cdr:sp>
      <cdr:nvSpPr>
        <cdr:cNvPr id="4" name="AutoShape 4"/>
        <cdr:cNvSpPr>
          <a:spLocks/>
        </cdr:cNvSpPr>
      </cdr:nvSpPr>
      <cdr:spPr>
        <a:xfrm>
          <a:off x="1343025" y="1676400"/>
          <a:ext cx="1152525" cy="542925"/>
        </a:xfrm>
        <a:prstGeom prst="borderCallout3">
          <a:avLst>
            <a:gd name="adj1" fmla="val 61953"/>
            <a:gd name="adj2" fmla="val 123949"/>
            <a:gd name="adj3" fmla="val 70125"/>
            <a:gd name="adj4" fmla="val 48953"/>
            <a:gd name="adj5" fmla="val 70125"/>
            <a:gd name="adj6" fmla="val -26037"/>
            <a:gd name="adj7" fmla="val 57324"/>
            <a:gd name="adj8" fmla="val -26037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 de la Fc que delimita las zonas de decisión: 4,351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0.1645</cdr:y>
    </cdr:from>
    <cdr:to>
      <cdr:x>0.5885</cdr:x>
      <cdr:y>0.3405</cdr:y>
    </cdr:to>
    <cdr:sp>
      <cdr:nvSpPr>
        <cdr:cNvPr id="1" name="AutoShape 1"/>
        <cdr:cNvSpPr>
          <a:spLocks/>
        </cdr:cNvSpPr>
      </cdr:nvSpPr>
      <cdr:spPr>
        <a:xfrm>
          <a:off x="952500" y="523875"/>
          <a:ext cx="1409700" cy="571500"/>
        </a:xfrm>
        <a:prstGeom prst="borderCallout2">
          <a:avLst>
            <a:gd name="adj1" fmla="val -64768"/>
            <a:gd name="adj2" fmla="val 273921"/>
            <a:gd name="adj3" fmla="val -59902"/>
            <a:gd name="adj4" fmla="val -29277"/>
            <a:gd name="adj5" fmla="val -55041"/>
            <a:gd name="adj6" fmla="val -29277"/>
            <a:gd name="adj7" fmla="val -64768"/>
            <a:gd name="adj8" fmla="val 273916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Aceptación de la hipótesis nula. O Zona de Confianza 95%</a:t>
          </a:r>
        </a:p>
      </cdr:txBody>
    </cdr:sp>
  </cdr:relSizeAnchor>
  <cdr:relSizeAnchor xmlns:cdr="http://schemas.openxmlformats.org/drawingml/2006/chartDrawing">
    <cdr:from>
      <cdr:x>0.2885</cdr:x>
      <cdr:y>0.3805</cdr:y>
    </cdr:from>
    <cdr:to>
      <cdr:x>0.56775</cdr:x>
      <cdr:y>0.56425</cdr:y>
    </cdr:to>
    <cdr:sp>
      <cdr:nvSpPr>
        <cdr:cNvPr id="2" name="AutoShape 2"/>
        <cdr:cNvSpPr>
          <a:spLocks/>
        </cdr:cNvSpPr>
      </cdr:nvSpPr>
      <cdr:spPr>
        <a:xfrm>
          <a:off x="1162050" y="1219200"/>
          <a:ext cx="1123950" cy="590550"/>
        </a:xfrm>
        <a:prstGeom prst="borderCallout3">
          <a:avLst>
            <a:gd name="adj1" fmla="val 19842"/>
            <a:gd name="adj2" fmla="val 156555"/>
            <a:gd name="adj3" fmla="val 68254"/>
            <a:gd name="adj4" fmla="val 50087"/>
            <a:gd name="adj5" fmla="val 68254"/>
            <a:gd name="adj6" fmla="val -30291"/>
            <a:gd name="adj7" fmla="val 56351"/>
            <a:gd name="adj8" fmla="val -30291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 de la Fc que delimita las zonas de decisión: 4,351</a:t>
          </a:r>
        </a:p>
      </cdr:txBody>
    </cdr:sp>
  </cdr:relSizeAnchor>
  <cdr:relSizeAnchor xmlns:cdr="http://schemas.openxmlformats.org/drawingml/2006/chartDrawing">
    <cdr:from>
      <cdr:x>0.483</cdr:x>
      <cdr:y>0.75875</cdr:y>
    </cdr:from>
    <cdr:to>
      <cdr:x>0.483</cdr:x>
      <cdr:y>0.85125</cdr:y>
    </cdr:to>
    <cdr:sp>
      <cdr:nvSpPr>
        <cdr:cNvPr id="3" name="Line 3"/>
        <cdr:cNvSpPr>
          <a:spLocks/>
        </cdr:cNvSpPr>
      </cdr:nvSpPr>
      <cdr:spPr>
        <a:xfrm>
          <a:off x="1943100" y="2447925"/>
          <a:ext cx="0" cy="2952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0.6295</cdr:y>
    </cdr:from>
    <cdr:to>
      <cdr:x>0.9315</cdr:x>
      <cdr:y>0.7865</cdr:y>
    </cdr:to>
    <cdr:sp>
      <cdr:nvSpPr>
        <cdr:cNvPr id="4" name="AutoShape 4"/>
        <cdr:cNvSpPr>
          <a:spLocks/>
        </cdr:cNvSpPr>
      </cdr:nvSpPr>
      <cdr:spPr>
        <a:xfrm>
          <a:off x="2362200" y="2028825"/>
          <a:ext cx="1381125" cy="504825"/>
        </a:xfrm>
        <a:prstGeom prst="borderCallout1">
          <a:avLst>
            <a:gd name="adj1" fmla="val -71912"/>
            <a:gd name="adj2" fmla="val 59624"/>
            <a:gd name="adj3" fmla="val -55115"/>
            <a:gd name="adj4" fmla="val -26949"/>
            <a:gd name="adj5" fmla="val -216013"/>
            <a:gd name="adj6" fmla="val -223763"/>
            <a:gd name="adj7" fmla="val -209481"/>
            <a:gd name="adj8" fmla="val -209884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Zona de Rechazo de la hipótesis nula. O zona de significación 5%</a:t>
          </a:r>
        </a:p>
      </cdr:txBody>
    </cdr:sp>
  </cdr:relSizeAnchor>
  <cdr:relSizeAnchor xmlns:cdr="http://schemas.openxmlformats.org/drawingml/2006/chartDrawing">
    <cdr:from>
      <cdr:x>0.3925</cdr:x>
      <cdr:y>0.6295</cdr:y>
    </cdr:from>
    <cdr:to>
      <cdr:x>0.53525</cdr:x>
      <cdr:y>0.6805</cdr:y>
    </cdr:to>
    <cdr:sp>
      <cdr:nvSpPr>
        <cdr:cNvPr id="5" name="AutoShape 5"/>
        <cdr:cNvSpPr>
          <a:spLocks/>
        </cdr:cNvSpPr>
      </cdr:nvSpPr>
      <cdr:spPr>
        <a:xfrm>
          <a:off x="1581150" y="2028825"/>
          <a:ext cx="571500" cy="161925"/>
        </a:xfrm>
        <a:prstGeom prst="accentCallout2">
          <a:avLst>
            <a:gd name="adj1" fmla="val -88532"/>
            <a:gd name="adj2" fmla="val 160162"/>
            <a:gd name="adj3" fmla="val -75425"/>
            <a:gd name="adj4" fmla="val 20953"/>
            <a:gd name="adj5" fmla="val -62328"/>
            <a:gd name="adj6" fmla="val 20953"/>
            <a:gd name="adj7" fmla="val -88523"/>
            <a:gd name="adj8" fmla="val 160171"/>
          </a:avLst>
        </a:prstGeom>
        <a:solidFill>
          <a:srgbClr val="C0C0C0"/>
        </a:solidFill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F(Fc; 1; 20)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</cdr:x>
      <cdr:y>0.199</cdr:y>
    </cdr:from>
    <cdr:to>
      <cdr:x>0.86875</cdr:x>
      <cdr:y>0.7645</cdr:y>
    </cdr:to>
    <cdr:sp>
      <cdr:nvSpPr>
        <cdr:cNvPr id="1" name="AutoShape 1"/>
        <cdr:cNvSpPr>
          <a:spLocks/>
        </cdr:cNvSpPr>
      </cdr:nvSpPr>
      <cdr:spPr>
        <a:xfrm>
          <a:off x="2543175" y="600075"/>
          <a:ext cx="1676400" cy="1714500"/>
        </a:xfrm>
        <a:custGeom>
          <a:pathLst>
            <a:path h="1676400" w="1503362">
              <a:moveTo>
                <a:pt x="1190625" y="0"/>
              </a:moveTo>
              <a:cubicBezTo>
                <a:pt x="1281112" y="64293"/>
                <a:pt x="1371600" y="128587"/>
                <a:pt x="1400175" y="276225"/>
              </a:cubicBezTo>
              <a:cubicBezTo>
                <a:pt x="1428750" y="423863"/>
                <a:pt x="1503362" y="687387"/>
                <a:pt x="1362075" y="885825"/>
              </a:cubicBezTo>
              <a:cubicBezTo>
                <a:pt x="1220788" y="1084263"/>
                <a:pt x="779462" y="1335088"/>
                <a:pt x="552450" y="1466850"/>
              </a:cubicBezTo>
              <a:cubicBezTo>
                <a:pt x="325438" y="1598612"/>
                <a:pt x="92075" y="1641475"/>
                <a:pt x="0" y="1676400"/>
              </a:cubicBezTo>
            </a:path>
          </a:pathLst>
        </a:custGeom>
        <a:noFill/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</cdr:x>
      <cdr:y>0.3645</cdr:y>
    </cdr:from>
    <cdr:to>
      <cdr:x>0.6145</cdr:x>
      <cdr:y>0.42725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52525" y="1104900"/>
          <a:ext cx="1828800" cy="19050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cdr:spPr>
    </cdr:pic>
  </cdr:relSizeAnchor>
  <cdr:relSizeAnchor xmlns:cdr="http://schemas.openxmlformats.org/drawingml/2006/chartDrawing">
    <cdr:from>
      <cdr:x>0.62475</cdr:x>
      <cdr:y>0.3935</cdr:y>
    </cdr:from>
    <cdr:to>
      <cdr:x>0.85225</cdr:x>
      <cdr:y>0.39975</cdr:y>
    </cdr:to>
    <cdr:sp>
      <cdr:nvSpPr>
        <cdr:cNvPr id="3" name="Line 6"/>
        <cdr:cNvSpPr>
          <a:spLocks/>
        </cdr:cNvSpPr>
      </cdr:nvSpPr>
      <cdr:spPr>
        <a:xfrm>
          <a:off x="3028950" y="1190625"/>
          <a:ext cx="1104900" cy="190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70</xdr:row>
      <xdr:rowOff>19050</xdr:rowOff>
    </xdr:from>
    <xdr:to>
      <xdr:col>3</xdr:col>
      <xdr:colOff>704850</xdr:colOff>
      <xdr:row>72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137285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70</xdr:row>
      <xdr:rowOff>0</xdr:rowOff>
    </xdr:from>
    <xdr:to>
      <xdr:col>4</xdr:col>
      <xdr:colOff>704850</xdr:colOff>
      <xdr:row>71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353800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70</xdr:row>
      <xdr:rowOff>28575</xdr:rowOff>
    </xdr:from>
    <xdr:to>
      <xdr:col>5</xdr:col>
      <xdr:colOff>704850</xdr:colOff>
      <xdr:row>71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0" y="11382375"/>
          <a:ext cx="657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733425</xdr:colOff>
      <xdr:row>71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29175" y="1135380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383</xdr:row>
      <xdr:rowOff>47625</xdr:rowOff>
    </xdr:from>
    <xdr:to>
      <xdr:col>8</xdr:col>
      <xdr:colOff>666750</xdr:colOff>
      <xdr:row>401</xdr:row>
      <xdr:rowOff>38100</xdr:rowOff>
    </xdr:to>
    <xdr:graphicFrame>
      <xdr:nvGraphicFramePr>
        <xdr:cNvPr id="5" name="Chart 7"/>
        <xdr:cNvGraphicFramePr/>
      </xdr:nvGraphicFramePr>
      <xdr:xfrm>
        <a:off x="2438400" y="62598300"/>
        <a:ext cx="46196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5</xdr:col>
      <xdr:colOff>0</xdr:colOff>
      <xdr:row>987</xdr:row>
      <xdr:rowOff>0</xdr:rowOff>
    </xdr:from>
    <xdr:to>
      <xdr:col>8</xdr:col>
      <xdr:colOff>266700</xdr:colOff>
      <xdr:row>1003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48125" y="160801050"/>
          <a:ext cx="2609850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238125</xdr:colOff>
      <xdr:row>989</xdr:row>
      <xdr:rowOff>57150</xdr:rowOff>
    </xdr:from>
    <xdr:to>
      <xdr:col>4</xdr:col>
      <xdr:colOff>666750</xdr:colOff>
      <xdr:row>992</xdr:row>
      <xdr:rowOff>47625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2724150" y="161201100"/>
          <a:ext cx="1209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Despues de copiar ordene por toro y finca</a:t>
          </a:r>
        </a:p>
      </xdr:txBody>
    </xdr:sp>
    <xdr:clientData/>
  </xdr:twoCellAnchor>
  <xdr:twoCellAnchor editAs="oneCell">
    <xdr:from>
      <xdr:col>5</xdr:col>
      <xdr:colOff>247650</xdr:colOff>
      <xdr:row>1237</xdr:row>
      <xdr:rowOff>142875</xdr:rowOff>
    </xdr:from>
    <xdr:to>
      <xdr:col>8</xdr:col>
      <xdr:colOff>523875</xdr:colOff>
      <xdr:row>1253</xdr:row>
      <xdr:rowOff>152400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95775" y="201568050"/>
          <a:ext cx="2619375" cy="2619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228600</xdr:colOff>
      <xdr:row>1238</xdr:row>
      <xdr:rowOff>85725</xdr:rowOff>
    </xdr:from>
    <xdr:to>
      <xdr:col>5</xdr:col>
      <xdr:colOff>180975</xdr:colOff>
      <xdr:row>1240</xdr:row>
      <xdr:rowOff>66675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14625" y="201672825"/>
          <a:ext cx="15144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Copie los datos y ordene por finca y toro.</a:t>
          </a:r>
        </a:p>
      </xdr:txBody>
    </xdr:sp>
    <xdr:clientData/>
  </xdr:twoCellAnchor>
  <xdr:twoCellAnchor>
    <xdr:from>
      <xdr:col>1</xdr:col>
      <xdr:colOff>771525</xdr:colOff>
      <xdr:row>1</xdr:row>
      <xdr:rowOff>38100</xdr:rowOff>
    </xdr:from>
    <xdr:to>
      <xdr:col>8</xdr:col>
      <xdr:colOff>476250</xdr:colOff>
      <xdr:row>7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695450" y="200025"/>
          <a:ext cx="5172075" cy="933450"/>
        </a:xfrm>
        <a:prstGeom prst="roundRect">
          <a:avLst/>
        </a:prstGeom>
        <a:blipFill>
          <a:blip r:embed="rId7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CURSO PROGRAMADO DE ESTADÌSTICA
Tema: Análisis de la Varianza
Ejemplos de la Charla</a:t>
          </a:r>
        </a:p>
      </xdr:txBody>
    </xdr:sp>
    <xdr:clientData/>
  </xdr:twoCellAnchor>
  <xdr:twoCellAnchor>
    <xdr:from>
      <xdr:col>15</xdr:col>
      <xdr:colOff>552450</xdr:colOff>
      <xdr:row>18</xdr:row>
      <xdr:rowOff>66675</xdr:rowOff>
    </xdr:from>
    <xdr:to>
      <xdr:col>23</xdr:col>
      <xdr:colOff>19050</xdr:colOff>
      <xdr:row>38</xdr:row>
      <xdr:rowOff>142875</xdr:rowOff>
    </xdr:to>
    <xdr:graphicFrame>
      <xdr:nvGraphicFramePr>
        <xdr:cNvPr id="11" name="Chart 13"/>
        <xdr:cNvGraphicFramePr/>
      </xdr:nvGraphicFramePr>
      <xdr:xfrm>
        <a:off x="12372975" y="3000375"/>
        <a:ext cx="5562600" cy="3314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2</xdr:col>
      <xdr:colOff>161925</xdr:colOff>
      <xdr:row>376</xdr:row>
      <xdr:rowOff>142875</xdr:rowOff>
    </xdr:from>
    <xdr:to>
      <xdr:col>4</xdr:col>
      <xdr:colOff>276225</xdr:colOff>
      <xdr:row>379</xdr:row>
      <xdr:rowOff>47625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66900" y="61560075"/>
          <a:ext cx="1676400" cy="390525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190500</xdr:colOff>
      <xdr:row>1185</xdr:row>
      <xdr:rowOff>133350</xdr:rowOff>
    </xdr:from>
    <xdr:to>
      <xdr:col>6</xdr:col>
      <xdr:colOff>409575</xdr:colOff>
      <xdr:row>1188</xdr:row>
      <xdr:rowOff>133350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193052700"/>
          <a:ext cx="4124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38</xdr:row>
      <xdr:rowOff>114300</xdr:rowOff>
    </xdr:from>
    <xdr:to>
      <xdr:col>11</xdr:col>
      <xdr:colOff>323850</xdr:colOff>
      <xdr:row>58</xdr:row>
      <xdr:rowOff>104775</xdr:rowOff>
    </xdr:to>
    <xdr:graphicFrame>
      <xdr:nvGraphicFramePr>
        <xdr:cNvPr id="14" name="Chart 16"/>
        <xdr:cNvGraphicFramePr/>
      </xdr:nvGraphicFramePr>
      <xdr:xfrm>
        <a:off x="5067300" y="6286500"/>
        <a:ext cx="4029075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11</xdr:col>
      <xdr:colOff>0</xdr:colOff>
      <xdr:row>200</xdr:row>
      <xdr:rowOff>0</xdr:rowOff>
    </xdr:from>
    <xdr:to>
      <xdr:col>13</xdr:col>
      <xdr:colOff>38100</xdr:colOff>
      <xdr:row>202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772525" y="32642175"/>
          <a:ext cx="1562100" cy="32385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>
    <xdr:from>
      <xdr:col>8</xdr:col>
      <xdr:colOff>323850</xdr:colOff>
      <xdr:row>216</xdr:row>
      <xdr:rowOff>57150</xdr:rowOff>
    </xdr:from>
    <xdr:to>
      <xdr:col>10</xdr:col>
      <xdr:colOff>314325</xdr:colOff>
      <xdr:row>218</xdr:row>
      <xdr:rowOff>47625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6715125" y="35309175"/>
          <a:ext cx="15335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Dato en rojo es agregado a la salida de la HE</a:t>
          </a:r>
        </a:p>
      </xdr:txBody>
    </xdr:sp>
    <xdr:clientData/>
  </xdr:twoCellAnchor>
  <xdr:twoCellAnchor editAs="oneCell">
    <xdr:from>
      <xdr:col>13</xdr:col>
      <xdr:colOff>104775</xdr:colOff>
      <xdr:row>200</xdr:row>
      <xdr:rowOff>0</xdr:rowOff>
    </xdr:from>
    <xdr:to>
      <xdr:col>16</xdr:col>
      <xdr:colOff>552450</xdr:colOff>
      <xdr:row>201</xdr:row>
      <xdr:rowOff>28575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01300" y="32642175"/>
          <a:ext cx="2733675" cy="19050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447675</xdr:colOff>
      <xdr:row>238</xdr:row>
      <xdr:rowOff>76200</xdr:rowOff>
    </xdr:from>
    <xdr:to>
      <xdr:col>3</xdr:col>
      <xdr:colOff>561975</xdr:colOff>
      <xdr:row>240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52650" y="38938200"/>
          <a:ext cx="895350" cy="24765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571500</xdr:colOff>
      <xdr:row>238</xdr:row>
      <xdr:rowOff>104775</xdr:rowOff>
    </xdr:from>
    <xdr:to>
      <xdr:col>5</xdr:col>
      <xdr:colOff>552450</xdr:colOff>
      <xdr:row>239</xdr:row>
      <xdr:rowOff>123825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57525" y="38966775"/>
          <a:ext cx="1543050" cy="180975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209550</xdr:colOff>
      <xdr:row>237</xdr:row>
      <xdr:rowOff>142875</xdr:rowOff>
    </xdr:from>
    <xdr:to>
      <xdr:col>10</xdr:col>
      <xdr:colOff>657225</xdr:colOff>
      <xdr:row>240</xdr:row>
      <xdr:rowOff>19050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38725" y="38842950"/>
          <a:ext cx="3552825" cy="361950"/>
        </a:xfrm>
        <a:prstGeom prst="rect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</xdr:colOff>
      <xdr:row>88</xdr:row>
      <xdr:rowOff>114300</xdr:rowOff>
    </xdr:from>
    <xdr:to>
      <xdr:col>10</xdr:col>
      <xdr:colOff>495300</xdr:colOff>
      <xdr:row>92</xdr:row>
      <xdr:rowOff>76200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695950" y="14401800"/>
          <a:ext cx="27336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476250</xdr:colOff>
      <xdr:row>88</xdr:row>
      <xdr:rowOff>152400</xdr:rowOff>
    </xdr:from>
    <xdr:to>
      <xdr:col>14</xdr:col>
      <xdr:colOff>438150</xdr:colOff>
      <xdr:row>92</xdr:row>
      <xdr:rowOff>114300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410575" y="14439900"/>
          <a:ext cx="3086100" cy="60960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76200</xdr:colOff>
      <xdr:row>93</xdr:row>
      <xdr:rowOff>0</xdr:rowOff>
    </xdr:from>
    <xdr:to>
      <xdr:col>13</xdr:col>
      <xdr:colOff>447675</xdr:colOff>
      <xdr:row>95</xdr:row>
      <xdr:rowOff>95250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86425" y="15097125"/>
          <a:ext cx="5057775" cy="428625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361950</xdr:colOff>
      <xdr:row>93</xdr:row>
      <xdr:rowOff>0</xdr:rowOff>
    </xdr:from>
    <xdr:to>
      <xdr:col>20</xdr:col>
      <xdr:colOff>38100</xdr:colOff>
      <xdr:row>97</xdr:row>
      <xdr:rowOff>0</xdr:rowOff>
    </xdr:to>
    <xdr:pic>
      <xdr:nvPicPr>
        <xdr:cNvPr id="24" name="Picture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58475" y="15097125"/>
          <a:ext cx="5010150" cy="657225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152400</xdr:colOff>
      <xdr:row>92</xdr:row>
      <xdr:rowOff>133350</xdr:rowOff>
    </xdr:from>
    <xdr:to>
      <xdr:col>27</xdr:col>
      <xdr:colOff>285750</xdr:colOff>
      <xdr:row>97</xdr:row>
      <xdr:rowOff>0</xdr:rowOff>
    </xdr:to>
    <xdr:pic>
      <xdr:nvPicPr>
        <xdr:cNvPr id="25" name="Picture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782925" y="15068550"/>
          <a:ext cx="5467350" cy="685800"/>
        </a:xfrm>
        <a:prstGeom prst="rect">
          <a:avLst/>
        </a:prstGeom>
        <a:solidFill>
          <a:srgbClr val="99CC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142875</xdr:colOff>
      <xdr:row>96</xdr:row>
      <xdr:rowOff>9525</xdr:rowOff>
    </xdr:from>
    <xdr:to>
      <xdr:col>11</xdr:col>
      <xdr:colOff>152400</xdr:colOff>
      <xdr:row>101</xdr:row>
      <xdr:rowOff>38100</xdr:rowOff>
    </xdr:to>
    <xdr:pic>
      <xdr:nvPicPr>
        <xdr:cNvPr id="26" name="Picture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53100" y="15601950"/>
          <a:ext cx="3171825" cy="838200"/>
        </a:xfrm>
        <a:prstGeom prst="rect">
          <a:avLst/>
        </a:prstGeom>
        <a:solidFill>
          <a:srgbClr val="FFFF00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219075</xdr:colOff>
      <xdr:row>98</xdr:row>
      <xdr:rowOff>0</xdr:rowOff>
    </xdr:from>
    <xdr:to>
      <xdr:col>15</xdr:col>
      <xdr:colOff>19050</xdr:colOff>
      <xdr:row>99</xdr:row>
      <xdr:rowOff>66675</xdr:rowOff>
    </xdr:to>
    <xdr:pic>
      <xdr:nvPicPr>
        <xdr:cNvPr id="27" name="Picture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991600" y="15916275"/>
          <a:ext cx="2847975" cy="228600"/>
        </a:xfrm>
        <a:prstGeom prst="rect">
          <a:avLst/>
        </a:prstGeom>
        <a:solidFill>
          <a:srgbClr val="FF99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190500</xdr:colOff>
      <xdr:row>101</xdr:row>
      <xdr:rowOff>114300</xdr:rowOff>
    </xdr:from>
    <xdr:to>
      <xdr:col>14</xdr:col>
      <xdr:colOff>95250</xdr:colOff>
      <xdr:row>107</xdr:row>
      <xdr:rowOff>95250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00725" y="16516350"/>
          <a:ext cx="5353050" cy="95250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0</xdr:colOff>
      <xdr:row>102</xdr:row>
      <xdr:rowOff>0</xdr:rowOff>
    </xdr:from>
    <xdr:to>
      <xdr:col>16</xdr:col>
      <xdr:colOff>390525</xdr:colOff>
      <xdr:row>104</xdr:row>
      <xdr:rowOff>123825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058525" y="16563975"/>
          <a:ext cx="1914525" cy="447675"/>
        </a:xfrm>
        <a:prstGeom prst="rect">
          <a:avLst/>
        </a:prstGeom>
        <a:solidFill>
          <a:srgbClr val="00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28575</xdr:colOff>
      <xdr:row>105</xdr:row>
      <xdr:rowOff>28575</xdr:rowOff>
    </xdr:from>
    <xdr:to>
      <xdr:col>18</xdr:col>
      <xdr:colOff>28575</xdr:colOff>
      <xdr:row>107</xdr:row>
      <xdr:rowOff>133350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087100" y="17078325"/>
          <a:ext cx="3048000" cy="428625"/>
        </a:xfrm>
        <a:prstGeom prst="rect">
          <a:avLst/>
        </a:prstGeom>
        <a:solidFill>
          <a:srgbClr val="00CC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9525</xdr:colOff>
      <xdr:row>102</xdr:row>
      <xdr:rowOff>0</xdr:rowOff>
    </xdr:from>
    <xdr:to>
      <xdr:col>19</xdr:col>
      <xdr:colOff>228600</xdr:colOff>
      <xdr:row>104</xdr:row>
      <xdr:rowOff>76200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354050" y="16563975"/>
          <a:ext cx="1743075" cy="400050"/>
        </a:xfrm>
        <a:prstGeom prst="rect">
          <a:avLst/>
        </a:prstGeom>
        <a:solidFill>
          <a:srgbClr val="CC99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121</xdr:row>
      <xdr:rowOff>104775</xdr:rowOff>
    </xdr:from>
    <xdr:to>
      <xdr:col>13</xdr:col>
      <xdr:colOff>247650</xdr:colOff>
      <xdr:row>128</xdr:row>
      <xdr:rowOff>19050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91275" y="19773900"/>
          <a:ext cx="4152900" cy="1066800"/>
        </a:xfrm>
        <a:prstGeom prst="rect">
          <a:avLst/>
        </a:prstGeom>
        <a:solidFill>
          <a:srgbClr val="FFCC00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128</xdr:row>
      <xdr:rowOff>133350</xdr:rowOff>
    </xdr:from>
    <xdr:to>
      <xdr:col>12</xdr:col>
      <xdr:colOff>123825</xdr:colOff>
      <xdr:row>132</xdr:row>
      <xdr:rowOff>19050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91275" y="20955000"/>
          <a:ext cx="3267075" cy="57150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704850</xdr:colOff>
      <xdr:row>122</xdr:row>
      <xdr:rowOff>38100</xdr:rowOff>
    </xdr:from>
    <xdr:to>
      <xdr:col>17</xdr:col>
      <xdr:colOff>590550</xdr:colOff>
      <xdr:row>127</xdr:row>
      <xdr:rowOff>85725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001375" y="19869150"/>
          <a:ext cx="2933700" cy="866775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733425</xdr:colOff>
      <xdr:row>128</xdr:row>
      <xdr:rowOff>19050</xdr:rowOff>
    </xdr:from>
    <xdr:to>
      <xdr:col>18</xdr:col>
      <xdr:colOff>228600</xdr:colOff>
      <xdr:row>131</xdr:row>
      <xdr:rowOff>66675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029950" y="20840700"/>
          <a:ext cx="3305175" cy="571500"/>
        </a:xfrm>
        <a:prstGeom prst="rect">
          <a:avLst/>
        </a:prstGeom>
        <a:solidFill>
          <a:srgbClr val="33CC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161925</xdr:colOff>
      <xdr:row>132</xdr:row>
      <xdr:rowOff>0</xdr:rowOff>
    </xdr:from>
    <xdr:to>
      <xdr:col>3</xdr:col>
      <xdr:colOff>66675</xdr:colOff>
      <xdr:row>133</xdr:row>
      <xdr:rowOff>66675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85850" y="21507450"/>
          <a:ext cx="14668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466725</xdr:colOff>
      <xdr:row>132</xdr:row>
      <xdr:rowOff>66675</xdr:rowOff>
    </xdr:from>
    <xdr:to>
      <xdr:col>7</xdr:col>
      <xdr:colOff>238125</xdr:colOff>
      <xdr:row>135</xdr:row>
      <xdr:rowOff>38100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52750" y="21574125"/>
          <a:ext cx="28956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600075</xdr:colOff>
      <xdr:row>132</xdr:row>
      <xdr:rowOff>95250</xdr:rowOff>
    </xdr:from>
    <xdr:to>
      <xdr:col>11</xdr:col>
      <xdr:colOff>295275</xdr:colOff>
      <xdr:row>135</xdr:row>
      <xdr:rowOff>66675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210300" y="21602700"/>
          <a:ext cx="2857500" cy="4572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361950</xdr:colOff>
      <xdr:row>138</xdr:row>
      <xdr:rowOff>0</xdr:rowOff>
    </xdr:from>
    <xdr:to>
      <xdr:col>13</xdr:col>
      <xdr:colOff>266700</xdr:colOff>
      <xdr:row>158</xdr:row>
      <xdr:rowOff>152400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53225" y="22488525"/>
          <a:ext cx="3810000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409575</xdr:colOff>
      <xdr:row>198</xdr:row>
      <xdr:rowOff>28575</xdr:rowOff>
    </xdr:from>
    <xdr:to>
      <xdr:col>6</xdr:col>
      <xdr:colOff>333375</xdr:colOff>
      <xdr:row>199</xdr:row>
      <xdr:rowOff>95250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114550" y="32346900"/>
          <a:ext cx="3048000" cy="2286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419100</xdr:colOff>
      <xdr:row>200</xdr:row>
      <xdr:rowOff>9525</xdr:rowOff>
    </xdr:from>
    <xdr:to>
      <xdr:col>6</xdr:col>
      <xdr:colOff>85725</xdr:colOff>
      <xdr:row>202</xdr:row>
      <xdr:rowOff>85725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24075" y="32651700"/>
          <a:ext cx="2790825" cy="40005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152400</xdr:colOff>
      <xdr:row>202</xdr:row>
      <xdr:rowOff>133350</xdr:rowOff>
    </xdr:from>
    <xdr:to>
      <xdr:col>9</xdr:col>
      <xdr:colOff>85725</xdr:colOff>
      <xdr:row>205</xdr:row>
      <xdr:rowOff>47625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981575" y="33099375"/>
          <a:ext cx="2276475" cy="400050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95250</xdr:colOff>
      <xdr:row>206</xdr:row>
      <xdr:rowOff>95250</xdr:rowOff>
    </xdr:from>
    <xdr:to>
      <xdr:col>13</xdr:col>
      <xdr:colOff>285750</xdr:colOff>
      <xdr:row>207</xdr:row>
      <xdr:rowOff>142875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267575" y="33708975"/>
          <a:ext cx="3314700" cy="20955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95250</xdr:colOff>
      <xdr:row>208</xdr:row>
      <xdr:rowOff>57150</xdr:rowOff>
    </xdr:from>
    <xdr:to>
      <xdr:col>11</xdr:col>
      <xdr:colOff>704850</xdr:colOff>
      <xdr:row>210</xdr:row>
      <xdr:rowOff>114300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267575" y="33994725"/>
          <a:ext cx="2209800" cy="400050"/>
        </a:xfrm>
        <a:prstGeom prst="rect">
          <a:avLst/>
        </a:prstGeom>
        <a:solidFill>
          <a:srgbClr val="99CC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0</xdr:colOff>
      <xdr:row>209</xdr:row>
      <xdr:rowOff>0</xdr:rowOff>
    </xdr:from>
    <xdr:to>
      <xdr:col>14</xdr:col>
      <xdr:colOff>581025</xdr:colOff>
      <xdr:row>211</xdr:row>
      <xdr:rowOff>85725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534525" y="34109025"/>
          <a:ext cx="2105025" cy="419100"/>
        </a:xfrm>
        <a:prstGeom prst="rect">
          <a:avLst/>
        </a:prstGeom>
        <a:solidFill>
          <a:srgbClr val="00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295275</xdr:colOff>
      <xdr:row>212</xdr:row>
      <xdr:rowOff>19050</xdr:rowOff>
    </xdr:from>
    <xdr:to>
      <xdr:col>13</xdr:col>
      <xdr:colOff>209550</xdr:colOff>
      <xdr:row>214</xdr:row>
      <xdr:rowOff>28575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467600" y="34623375"/>
          <a:ext cx="3038475" cy="333375"/>
        </a:xfrm>
        <a:prstGeom prst="rect">
          <a:avLst/>
        </a:prstGeom>
        <a:solidFill>
          <a:srgbClr val="FF99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219</xdr:row>
      <xdr:rowOff>0</xdr:rowOff>
    </xdr:from>
    <xdr:to>
      <xdr:col>13</xdr:col>
      <xdr:colOff>600075</xdr:colOff>
      <xdr:row>234</xdr:row>
      <xdr:rowOff>66675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172325" y="35737800"/>
          <a:ext cx="3724275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257175</xdr:colOff>
      <xdr:row>380</xdr:row>
      <xdr:rowOff>0</xdr:rowOff>
    </xdr:from>
    <xdr:to>
      <xdr:col>6</xdr:col>
      <xdr:colOff>371475</xdr:colOff>
      <xdr:row>381</xdr:row>
      <xdr:rowOff>104775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962150" y="62064900"/>
          <a:ext cx="32385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180975</xdr:colOff>
      <xdr:row>625</xdr:row>
      <xdr:rowOff>28575</xdr:rowOff>
    </xdr:from>
    <xdr:to>
      <xdr:col>8</xdr:col>
      <xdr:colOff>95250</xdr:colOff>
      <xdr:row>626</xdr:row>
      <xdr:rowOff>95250</xdr:rowOff>
    </xdr:to>
    <xdr:pic>
      <xdr:nvPicPr>
        <xdr:cNvPr id="49" name="Picture 5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448050" y="101869875"/>
          <a:ext cx="30384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200025</xdr:colOff>
      <xdr:row>626</xdr:row>
      <xdr:rowOff>152400</xdr:rowOff>
    </xdr:from>
    <xdr:to>
      <xdr:col>7</xdr:col>
      <xdr:colOff>104775</xdr:colOff>
      <xdr:row>629</xdr:row>
      <xdr:rowOff>47625</xdr:rowOff>
    </xdr:to>
    <xdr:pic>
      <xdr:nvPicPr>
        <xdr:cNvPr id="50" name="Picture 5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467100" y="102155625"/>
          <a:ext cx="2247900" cy="400050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76200</xdr:colOff>
      <xdr:row>628</xdr:row>
      <xdr:rowOff>95250</xdr:rowOff>
    </xdr:from>
    <xdr:to>
      <xdr:col>10</xdr:col>
      <xdr:colOff>76200</xdr:colOff>
      <xdr:row>631</xdr:row>
      <xdr:rowOff>9525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686425" y="102441375"/>
          <a:ext cx="2324100" cy="40005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342900</xdr:colOff>
      <xdr:row>631</xdr:row>
      <xdr:rowOff>66675</xdr:rowOff>
    </xdr:from>
    <xdr:to>
      <xdr:col>9</xdr:col>
      <xdr:colOff>647700</xdr:colOff>
      <xdr:row>632</xdr:row>
      <xdr:rowOff>114300</xdr:rowOff>
    </xdr:to>
    <xdr:pic>
      <xdr:nvPicPr>
        <xdr:cNvPr id="52" name="Picture 5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609975" y="102898575"/>
          <a:ext cx="4210050" cy="20955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352425</xdr:colOff>
      <xdr:row>1189</xdr:row>
      <xdr:rowOff>95250</xdr:rowOff>
    </xdr:from>
    <xdr:to>
      <xdr:col>7</xdr:col>
      <xdr:colOff>390525</xdr:colOff>
      <xdr:row>1193</xdr:row>
      <xdr:rowOff>104775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276350" y="193662300"/>
          <a:ext cx="4724400" cy="657225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47625</xdr:colOff>
      <xdr:row>1197</xdr:row>
      <xdr:rowOff>123825</xdr:rowOff>
    </xdr:from>
    <xdr:to>
      <xdr:col>5</xdr:col>
      <xdr:colOff>733425</xdr:colOff>
      <xdr:row>1199</xdr:row>
      <xdr:rowOff>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71550" y="194986275"/>
          <a:ext cx="38100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228600</xdr:colOff>
      <xdr:row>1440</xdr:row>
      <xdr:rowOff>19050</xdr:rowOff>
    </xdr:from>
    <xdr:to>
      <xdr:col>12</xdr:col>
      <xdr:colOff>476250</xdr:colOff>
      <xdr:row>1455</xdr:row>
      <xdr:rowOff>85725</xdr:rowOff>
    </xdr:to>
    <xdr:pic>
      <xdr:nvPicPr>
        <xdr:cNvPr id="55" name="Picture 6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619875" y="234353100"/>
          <a:ext cx="3390900" cy="2533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190500</xdr:colOff>
      <xdr:row>107</xdr:row>
      <xdr:rowOff>123825</xdr:rowOff>
    </xdr:from>
    <xdr:to>
      <xdr:col>13</xdr:col>
      <xdr:colOff>95250</xdr:colOff>
      <xdr:row>109</xdr:row>
      <xdr:rowOff>133350</xdr:rowOff>
    </xdr:to>
    <xdr:pic>
      <xdr:nvPicPr>
        <xdr:cNvPr id="56" name="Picture 6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00725" y="17497425"/>
          <a:ext cx="4591050" cy="333375"/>
        </a:xfrm>
        <a:prstGeom prst="rect">
          <a:avLst/>
        </a:prstGeom>
        <a:solidFill>
          <a:srgbClr val="00FF00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>
    <xdr:from>
      <xdr:col>1</xdr:col>
      <xdr:colOff>114300</xdr:colOff>
      <xdr:row>263</xdr:row>
      <xdr:rowOff>95250</xdr:rowOff>
    </xdr:from>
    <xdr:to>
      <xdr:col>7</xdr:col>
      <xdr:colOff>285750</xdr:colOff>
      <xdr:row>282</xdr:row>
      <xdr:rowOff>57150</xdr:rowOff>
    </xdr:to>
    <xdr:graphicFrame>
      <xdr:nvGraphicFramePr>
        <xdr:cNvPr id="57" name="Chart 67"/>
        <xdr:cNvGraphicFramePr/>
      </xdr:nvGraphicFramePr>
      <xdr:xfrm>
        <a:off x="1038225" y="43043475"/>
        <a:ext cx="4857750" cy="30384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 editAs="oneCell">
    <xdr:from>
      <xdr:col>11</xdr:col>
      <xdr:colOff>38100</xdr:colOff>
      <xdr:row>237</xdr:row>
      <xdr:rowOff>57150</xdr:rowOff>
    </xdr:from>
    <xdr:to>
      <xdr:col>17</xdr:col>
      <xdr:colOff>66675</xdr:colOff>
      <xdr:row>241</xdr:row>
      <xdr:rowOff>19050</xdr:rowOff>
    </xdr:to>
    <xdr:pic>
      <xdr:nvPicPr>
        <xdr:cNvPr id="58" name="Picture 6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8810625" y="38757225"/>
          <a:ext cx="46005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47625</xdr:colOff>
      <xdr:row>241</xdr:row>
      <xdr:rowOff>95250</xdr:rowOff>
    </xdr:from>
    <xdr:to>
      <xdr:col>17</xdr:col>
      <xdr:colOff>228600</xdr:colOff>
      <xdr:row>245</xdr:row>
      <xdr:rowOff>38100</xdr:rowOff>
    </xdr:to>
    <xdr:pic>
      <xdr:nvPicPr>
        <xdr:cNvPr id="59" name="Picture 6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820150" y="39443025"/>
          <a:ext cx="47529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209550</xdr:colOff>
      <xdr:row>245</xdr:row>
      <xdr:rowOff>85725</xdr:rowOff>
    </xdr:from>
    <xdr:to>
      <xdr:col>10</xdr:col>
      <xdr:colOff>142875</xdr:colOff>
      <xdr:row>249</xdr:row>
      <xdr:rowOff>114300</xdr:rowOff>
    </xdr:to>
    <xdr:pic>
      <xdr:nvPicPr>
        <xdr:cNvPr id="60" name="Picture 7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38725" y="40100250"/>
          <a:ext cx="3038475" cy="676275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257175</xdr:colOff>
      <xdr:row>245</xdr:row>
      <xdr:rowOff>85725</xdr:rowOff>
    </xdr:from>
    <xdr:to>
      <xdr:col>14</xdr:col>
      <xdr:colOff>180975</xdr:colOff>
      <xdr:row>249</xdr:row>
      <xdr:rowOff>114300</xdr:rowOff>
    </xdr:to>
    <xdr:pic>
      <xdr:nvPicPr>
        <xdr:cNvPr id="61" name="Picture 7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191500" y="40100250"/>
          <a:ext cx="3048000" cy="676275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250</xdr:row>
      <xdr:rowOff>9525</xdr:rowOff>
    </xdr:from>
    <xdr:to>
      <xdr:col>9</xdr:col>
      <xdr:colOff>742950</xdr:colOff>
      <xdr:row>252</xdr:row>
      <xdr:rowOff>104775</xdr:rowOff>
    </xdr:to>
    <xdr:pic>
      <xdr:nvPicPr>
        <xdr:cNvPr id="62" name="Picture 7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810250" y="40833675"/>
          <a:ext cx="2105025" cy="419100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250</xdr:row>
      <xdr:rowOff>9525</xdr:rowOff>
    </xdr:from>
    <xdr:to>
      <xdr:col>12</xdr:col>
      <xdr:colOff>638175</xdr:colOff>
      <xdr:row>252</xdr:row>
      <xdr:rowOff>104775</xdr:rowOff>
    </xdr:to>
    <xdr:pic>
      <xdr:nvPicPr>
        <xdr:cNvPr id="63" name="Picture 73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8124825" y="40833675"/>
          <a:ext cx="2047875" cy="419100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152400</xdr:colOff>
      <xdr:row>253</xdr:row>
      <xdr:rowOff>19050</xdr:rowOff>
    </xdr:from>
    <xdr:to>
      <xdr:col>14</xdr:col>
      <xdr:colOff>152400</xdr:colOff>
      <xdr:row>255</xdr:row>
      <xdr:rowOff>28575</xdr:rowOff>
    </xdr:to>
    <xdr:pic>
      <xdr:nvPicPr>
        <xdr:cNvPr id="64" name="Picture 74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543675" y="41328975"/>
          <a:ext cx="4667250" cy="333375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276225</xdr:colOff>
      <xdr:row>253</xdr:row>
      <xdr:rowOff>9525</xdr:rowOff>
    </xdr:from>
    <xdr:to>
      <xdr:col>20</xdr:col>
      <xdr:colOff>190500</xdr:colOff>
      <xdr:row>255</xdr:row>
      <xdr:rowOff>19050</xdr:rowOff>
    </xdr:to>
    <xdr:pic>
      <xdr:nvPicPr>
        <xdr:cNvPr id="65" name="Picture 7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334750" y="41319450"/>
          <a:ext cx="4486275" cy="333375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190500</xdr:colOff>
      <xdr:row>253</xdr:row>
      <xdr:rowOff>28575</xdr:rowOff>
    </xdr:from>
    <xdr:to>
      <xdr:col>4</xdr:col>
      <xdr:colOff>190500</xdr:colOff>
      <xdr:row>254</xdr:row>
      <xdr:rowOff>95250</xdr:rowOff>
    </xdr:to>
    <xdr:pic>
      <xdr:nvPicPr>
        <xdr:cNvPr id="66" name="Picture 7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14425" y="41338500"/>
          <a:ext cx="2343150" cy="2286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66675</xdr:colOff>
      <xdr:row>257</xdr:row>
      <xdr:rowOff>114300</xdr:rowOff>
    </xdr:from>
    <xdr:to>
      <xdr:col>9</xdr:col>
      <xdr:colOff>704850</xdr:colOff>
      <xdr:row>259</xdr:row>
      <xdr:rowOff>19050</xdr:rowOff>
    </xdr:to>
    <xdr:pic>
      <xdr:nvPicPr>
        <xdr:cNvPr id="67" name="Picture 7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95850" y="42071925"/>
          <a:ext cx="2981325" cy="238125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171450</xdr:colOff>
      <xdr:row>258</xdr:row>
      <xdr:rowOff>66675</xdr:rowOff>
    </xdr:from>
    <xdr:to>
      <xdr:col>14</xdr:col>
      <xdr:colOff>66675</xdr:colOff>
      <xdr:row>259</xdr:row>
      <xdr:rowOff>133350</xdr:rowOff>
    </xdr:to>
    <xdr:pic>
      <xdr:nvPicPr>
        <xdr:cNvPr id="68" name="Picture 78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105775" y="42186225"/>
          <a:ext cx="3019425" cy="238125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95250</xdr:colOff>
      <xdr:row>260</xdr:row>
      <xdr:rowOff>76200</xdr:rowOff>
    </xdr:from>
    <xdr:to>
      <xdr:col>10</xdr:col>
      <xdr:colOff>485775</xdr:colOff>
      <xdr:row>262</xdr:row>
      <xdr:rowOff>0</xdr:rowOff>
    </xdr:to>
    <xdr:pic>
      <xdr:nvPicPr>
        <xdr:cNvPr id="69" name="Picture 79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924425" y="42538650"/>
          <a:ext cx="3495675" cy="24765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704850</xdr:colOff>
      <xdr:row>333</xdr:row>
      <xdr:rowOff>142875</xdr:rowOff>
    </xdr:from>
    <xdr:to>
      <xdr:col>10</xdr:col>
      <xdr:colOff>647700</xdr:colOff>
      <xdr:row>355</xdr:row>
      <xdr:rowOff>19050</xdr:rowOff>
    </xdr:to>
    <xdr:pic>
      <xdr:nvPicPr>
        <xdr:cNvPr id="70" name="Picture 80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752975" y="54511575"/>
          <a:ext cx="3829050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476250</xdr:colOff>
      <xdr:row>289</xdr:row>
      <xdr:rowOff>95250</xdr:rowOff>
    </xdr:from>
    <xdr:to>
      <xdr:col>12</xdr:col>
      <xdr:colOff>390525</xdr:colOff>
      <xdr:row>310</xdr:row>
      <xdr:rowOff>152400</xdr:rowOff>
    </xdr:to>
    <xdr:pic>
      <xdr:nvPicPr>
        <xdr:cNvPr id="71" name="Picture 8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086475" y="47272575"/>
          <a:ext cx="3838575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457200</xdr:colOff>
      <xdr:row>673</xdr:row>
      <xdr:rowOff>104775</xdr:rowOff>
    </xdr:from>
    <xdr:to>
      <xdr:col>13</xdr:col>
      <xdr:colOff>381000</xdr:colOff>
      <xdr:row>694</xdr:row>
      <xdr:rowOff>123825</xdr:rowOff>
    </xdr:to>
    <xdr:pic>
      <xdr:nvPicPr>
        <xdr:cNvPr id="72" name="Picture 8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848475" y="109804200"/>
          <a:ext cx="3829050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647700</xdr:colOff>
      <xdr:row>665</xdr:row>
      <xdr:rowOff>123825</xdr:rowOff>
    </xdr:from>
    <xdr:to>
      <xdr:col>16</xdr:col>
      <xdr:colOff>342900</xdr:colOff>
      <xdr:row>669</xdr:row>
      <xdr:rowOff>85725</xdr:rowOff>
    </xdr:to>
    <xdr:pic>
      <xdr:nvPicPr>
        <xdr:cNvPr id="73" name="Picture 8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582025" y="108508800"/>
          <a:ext cx="4343400" cy="60960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14</xdr:col>
      <xdr:colOff>600075</xdr:colOff>
      <xdr:row>726</xdr:row>
      <xdr:rowOff>19050</xdr:rowOff>
    </xdr:to>
    <xdr:pic>
      <xdr:nvPicPr>
        <xdr:cNvPr id="74" name="Picture 8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172325" y="116252625"/>
          <a:ext cx="4486275" cy="2143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948</xdr:row>
      <xdr:rowOff>0</xdr:rowOff>
    </xdr:from>
    <xdr:to>
      <xdr:col>14</xdr:col>
      <xdr:colOff>695325</xdr:colOff>
      <xdr:row>969</xdr:row>
      <xdr:rowOff>28575</xdr:rowOff>
    </xdr:to>
    <xdr:pic>
      <xdr:nvPicPr>
        <xdr:cNvPr id="75" name="Picture 8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934325" y="154390725"/>
          <a:ext cx="3819525" cy="3457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0</xdr:colOff>
      <xdr:row>1216</xdr:row>
      <xdr:rowOff>0</xdr:rowOff>
    </xdr:from>
    <xdr:to>
      <xdr:col>14</xdr:col>
      <xdr:colOff>619125</xdr:colOff>
      <xdr:row>1231</xdr:row>
      <xdr:rowOff>85725</xdr:rowOff>
    </xdr:to>
    <xdr:pic>
      <xdr:nvPicPr>
        <xdr:cNvPr id="76" name="Picture 87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934325" y="197977125"/>
          <a:ext cx="3743325" cy="254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0</xdr:colOff>
      <xdr:row>1630</xdr:row>
      <xdr:rowOff>0</xdr:rowOff>
    </xdr:from>
    <xdr:to>
      <xdr:col>15</xdr:col>
      <xdr:colOff>219075</xdr:colOff>
      <xdr:row>1642</xdr:row>
      <xdr:rowOff>47625</xdr:rowOff>
    </xdr:to>
    <xdr:pic>
      <xdr:nvPicPr>
        <xdr:cNvPr id="77" name="Picture 8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172325" y="265204575"/>
          <a:ext cx="4867275" cy="2019300"/>
        </a:xfrm>
        <a:prstGeom prst="rect">
          <a:avLst/>
        </a:prstGeom>
        <a:solidFill>
          <a:srgbClr val="FFCC99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114300</xdr:colOff>
      <xdr:row>1643</xdr:row>
      <xdr:rowOff>76200</xdr:rowOff>
    </xdr:from>
    <xdr:to>
      <xdr:col>16</xdr:col>
      <xdr:colOff>276225</xdr:colOff>
      <xdr:row>1653</xdr:row>
      <xdr:rowOff>9525</xdr:rowOff>
    </xdr:to>
    <xdr:pic>
      <xdr:nvPicPr>
        <xdr:cNvPr id="78" name="Picture 89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7286625" y="267414375"/>
          <a:ext cx="5572125" cy="1552575"/>
        </a:xfrm>
        <a:prstGeom prst="rect">
          <a:avLst/>
        </a:prstGeom>
        <a:solidFill>
          <a:srgbClr val="FFFF00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1641</xdr:row>
      <xdr:rowOff>0</xdr:rowOff>
    </xdr:from>
    <xdr:to>
      <xdr:col>8</xdr:col>
      <xdr:colOff>504825</xdr:colOff>
      <xdr:row>1643</xdr:row>
      <xdr:rowOff>85725</xdr:rowOff>
    </xdr:to>
    <xdr:pic>
      <xdr:nvPicPr>
        <xdr:cNvPr id="79" name="Picture 9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704975" y="267014325"/>
          <a:ext cx="5191125" cy="409575"/>
        </a:xfrm>
        <a:prstGeom prst="rect">
          <a:avLst/>
        </a:prstGeom>
        <a:solidFill>
          <a:srgbClr val="CCFFCC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1645</xdr:row>
      <xdr:rowOff>0</xdr:rowOff>
    </xdr:from>
    <xdr:to>
      <xdr:col>6</xdr:col>
      <xdr:colOff>38100</xdr:colOff>
      <xdr:row>1646</xdr:row>
      <xdr:rowOff>66675</xdr:rowOff>
    </xdr:to>
    <xdr:pic>
      <xdr:nvPicPr>
        <xdr:cNvPr id="80" name="Picture 9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704975" y="267662025"/>
          <a:ext cx="3162300" cy="228600"/>
        </a:xfrm>
        <a:prstGeom prst="rect">
          <a:avLst/>
        </a:prstGeom>
        <a:solidFill>
          <a:srgbClr val="CCFFFF"/>
        </a:solidFill>
        <a:ln w="9525" cmpd="sng">
          <a:solidFill>
            <a:srgbClr val="FF00FF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114300</xdr:rowOff>
    </xdr:from>
    <xdr:to>
      <xdr:col>9</xdr:col>
      <xdr:colOff>123825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457325" y="114300"/>
          <a:ext cx="5657850" cy="647700"/>
        </a:xfrm>
        <a:prstGeom prst="round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Curso Programado de Estadística
Generador de Casos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09_ANDEVA_XX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09_ANDEVA_XA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Ejemplos"/>
      <sheetName val="Generador"/>
    </sheetNames>
    <sheetDataSet>
      <sheetData sheetId="0">
        <row r="10">
          <cell r="A10" t="str">
            <v>Menu</v>
          </cell>
        </row>
      </sheetData>
      <sheetData sheetId="1">
        <row r="122">
          <cell r="A122" t="str">
            <v>D_30. ANDEVA en la Regresión Simple.</v>
          </cell>
        </row>
        <row r="145">
          <cell r="A145" t="str">
            <v>D_32. ANDEVA de regresión que ofrece la HE.</v>
          </cell>
        </row>
        <row r="196">
          <cell r="A196" t="str">
            <v>D_37. Cálculo del ANDEVA Paso a Paso.</v>
          </cell>
        </row>
        <row r="227">
          <cell r="A227" t="str">
            <v>D_40. ANDEVA de la HE.</v>
          </cell>
        </row>
        <row r="249">
          <cell r="A249" t="str">
            <v>D_41. Un Polinomio de Grado t - 1.</v>
          </cell>
        </row>
        <row r="280">
          <cell r="A280" t="str">
            <v>D_44. Los Coeficientes de Regresión.</v>
          </cell>
        </row>
        <row r="576">
          <cell r="A576" t="str">
            <v>D_53. El ANDEVA Paso a Paso.</v>
          </cell>
        </row>
        <row r="608">
          <cell r="A608" t="str">
            <v>D_56. Sumas de Cuadrados de los Contrastes.</v>
          </cell>
        </row>
        <row r="636">
          <cell r="A636" t="str">
            <v>D_57. El ANDEVA con los Contrastes.</v>
          </cell>
        </row>
        <row r="674">
          <cell r="A674" t="str">
            <v>D_58. Conclusión.</v>
          </cell>
        </row>
        <row r="1099">
          <cell r="A1099" t="str">
            <v>D_63. El Conjunto de Datos</v>
          </cell>
        </row>
        <row r="1130">
          <cell r="A1130" t="str">
            <v>D_64. Estadísticas Descriptivas</v>
          </cell>
        </row>
        <row r="1162">
          <cell r="A1162" t="str">
            <v>D_66. Resumen del ANDEVA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Problema"/>
      <sheetName val="Generador"/>
      <sheetName val="Respuestas"/>
    </sheetNames>
    <sheetDataSet>
      <sheetData sheetId="3">
        <row r="10">
          <cell r="A10" t="str">
            <v>D_22. Gráfico de función 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0" sqref="A20:IV20"/>
    </sheetView>
  </sheetViews>
  <sheetFormatPr defaultColWidth="11.421875" defaultRowHeight="12.75"/>
  <cols>
    <col min="1" max="16384" width="11.421875" style="631" customWidth="1"/>
  </cols>
  <sheetData/>
  <sheetProtection password="89E6" sheet="1" objects="1" scenarios="1"/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Y1383"/>
  <sheetViews>
    <sheetView workbookViewId="0" topLeftCell="A64">
      <selection activeCell="B73" sqref="B73"/>
    </sheetView>
  </sheetViews>
  <sheetFormatPr defaultColWidth="11.421875" defaultRowHeight="12.75"/>
  <cols>
    <col min="1" max="1" width="18.28125" style="0" customWidth="1"/>
    <col min="2" max="7" width="11.7109375" style="0" customWidth="1"/>
    <col min="8" max="8" width="11.7109375" style="255" customWidth="1"/>
    <col min="9" max="9" width="11.7109375" style="0" customWidth="1"/>
    <col min="11" max="11" width="12.57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>
      <c r="A10" s="1" t="s">
        <v>187</v>
      </c>
    </row>
    <row r="11" spans="1:6" ht="12.75">
      <c r="A11" s="2"/>
      <c r="B11" s="3"/>
      <c r="C11" s="646" t="s">
        <v>209</v>
      </c>
      <c r="D11" s="646"/>
      <c r="E11" s="646"/>
      <c r="F11" s="647"/>
    </row>
    <row r="12" spans="1:6" ht="12.75">
      <c r="A12" s="4"/>
      <c r="B12" s="5"/>
      <c r="C12" s="6"/>
      <c r="D12" s="7"/>
      <c r="E12" s="6"/>
      <c r="F12" s="7"/>
    </row>
    <row r="13" spans="1:6" ht="13.5" thickBot="1">
      <c r="A13" s="8" t="s">
        <v>7</v>
      </c>
      <c r="B13" s="9"/>
      <c r="C13" s="10"/>
      <c r="D13" s="9"/>
      <c r="E13" s="10"/>
      <c r="F13" s="9"/>
    </row>
    <row r="14" spans="1:6" ht="13.5" thickTop="1">
      <c r="A14" s="11">
        <v>1</v>
      </c>
      <c r="B14" s="12"/>
      <c r="C14" s="13"/>
      <c r="D14" s="14"/>
      <c r="E14" s="13"/>
      <c r="F14" s="14"/>
    </row>
    <row r="15" spans="1:6" ht="12.75">
      <c r="A15" s="11">
        <v>2</v>
      </c>
      <c r="B15" s="12"/>
      <c r="C15" s="13"/>
      <c r="D15" s="14"/>
      <c r="E15" s="13"/>
      <c r="F15" s="14"/>
    </row>
    <row r="16" spans="1:6" ht="12.75">
      <c r="A16" s="11">
        <v>3</v>
      </c>
      <c r="B16" s="12"/>
      <c r="C16" s="13"/>
      <c r="D16" s="14"/>
      <c r="E16" s="13"/>
      <c r="F16" s="14"/>
    </row>
    <row r="17" spans="1:6" ht="12.75">
      <c r="A17" s="11">
        <v>4</v>
      </c>
      <c r="B17" s="12"/>
      <c r="C17" s="13"/>
      <c r="D17" s="14"/>
      <c r="E17" s="13"/>
      <c r="F17" s="14"/>
    </row>
    <row r="18" spans="1:6" ht="12.75">
      <c r="A18" s="11">
        <v>5</v>
      </c>
      <c r="B18" s="12"/>
      <c r="C18" s="13"/>
      <c r="D18" s="14"/>
      <c r="E18" s="13"/>
      <c r="F18" s="14"/>
    </row>
    <row r="19" spans="1:6" ht="12.75">
      <c r="A19" s="11">
        <v>6</v>
      </c>
      <c r="B19" s="12"/>
      <c r="C19" s="13"/>
      <c r="D19" s="14"/>
      <c r="E19" s="13"/>
      <c r="F19" s="14"/>
    </row>
    <row r="20" spans="1:6" ht="12.75">
      <c r="A20" s="11">
        <v>7</v>
      </c>
      <c r="B20" s="12"/>
      <c r="C20" s="13"/>
      <c r="D20" s="14"/>
      <c r="E20" s="13"/>
      <c r="F20" s="14"/>
    </row>
    <row r="21" spans="1:6" ht="12.75">
      <c r="A21" s="11">
        <v>8</v>
      </c>
      <c r="B21" s="12"/>
      <c r="C21" s="13"/>
      <c r="D21" s="14"/>
      <c r="E21" s="13"/>
      <c r="F21" s="14"/>
    </row>
    <row r="22" spans="1:6" ht="12.75">
      <c r="A22" s="11">
        <v>9</v>
      </c>
      <c r="B22" s="12"/>
      <c r="C22" s="13"/>
      <c r="D22" s="14"/>
      <c r="E22" s="13"/>
      <c r="F22" s="14"/>
    </row>
    <row r="23" spans="1:6" ht="12.75">
      <c r="A23" s="11">
        <v>10</v>
      </c>
      <c r="B23" s="12"/>
      <c r="C23" s="13"/>
      <c r="D23" s="14"/>
      <c r="E23" s="13"/>
      <c r="F23" s="14"/>
    </row>
    <row r="24" spans="1:6" ht="12.75">
      <c r="A24" s="11">
        <v>11</v>
      </c>
      <c r="B24" s="12"/>
      <c r="C24" s="13"/>
      <c r="D24" s="14"/>
      <c r="E24" s="13"/>
      <c r="F24" s="14"/>
    </row>
    <row r="25" spans="1:6" ht="12.75">
      <c r="A25" s="11">
        <v>12</v>
      </c>
      <c r="B25" s="12"/>
      <c r="C25" s="13"/>
      <c r="D25" s="14"/>
      <c r="E25" s="13"/>
      <c r="F25" s="14"/>
    </row>
    <row r="26" spans="1:6" ht="12.75">
      <c r="A26" s="11">
        <v>13</v>
      </c>
      <c r="B26" s="12"/>
      <c r="C26" s="13"/>
      <c r="D26" s="14"/>
      <c r="E26" s="13"/>
      <c r="F26" s="14"/>
    </row>
    <row r="27" spans="1:6" ht="12.75">
      <c r="A27" s="11">
        <v>14</v>
      </c>
      <c r="B27" s="12"/>
      <c r="C27" s="13"/>
      <c r="D27" s="14"/>
      <c r="E27" s="13"/>
      <c r="F27" s="14"/>
    </row>
    <row r="28" spans="1:6" ht="12.75">
      <c r="A28" s="11">
        <v>15</v>
      </c>
      <c r="B28" s="12"/>
      <c r="C28" s="13"/>
      <c r="D28" s="14"/>
      <c r="E28" s="13"/>
      <c r="F28" s="14"/>
    </row>
    <row r="29" spans="1:6" ht="12.75">
      <c r="A29" s="11">
        <v>16</v>
      </c>
      <c r="B29" s="12"/>
      <c r="C29" s="13"/>
      <c r="D29" s="14"/>
      <c r="E29" s="13"/>
      <c r="F29" s="14"/>
    </row>
    <row r="30" spans="1:6" ht="12.75">
      <c r="A30" s="11">
        <v>17</v>
      </c>
      <c r="B30" s="12"/>
      <c r="C30" s="13"/>
      <c r="D30" s="14"/>
      <c r="E30" s="13"/>
      <c r="F30" s="14"/>
    </row>
    <row r="31" spans="1:6" ht="12.75">
      <c r="A31" s="11">
        <v>18</v>
      </c>
      <c r="B31" s="12"/>
      <c r="C31" s="13"/>
      <c r="D31" s="14"/>
      <c r="E31" s="13"/>
      <c r="F31" s="14"/>
    </row>
    <row r="32" spans="1:6" ht="12.75">
      <c r="A32" s="11">
        <v>19</v>
      </c>
      <c r="B32" s="12"/>
      <c r="C32" s="13"/>
      <c r="D32" s="14"/>
      <c r="E32" s="13"/>
      <c r="F32" s="14"/>
    </row>
    <row r="33" spans="1:6" ht="12.75">
      <c r="A33" s="11">
        <v>20</v>
      </c>
      <c r="B33" s="12"/>
      <c r="C33" s="13"/>
      <c r="D33" s="14"/>
      <c r="E33" s="13"/>
      <c r="F33" s="14"/>
    </row>
    <row r="34" spans="1:6" ht="12.75">
      <c r="A34" s="11">
        <v>21</v>
      </c>
      <c r="B34" s="12"/>
      <c r="C34" s="13"/>
      <c r="D34" s="14"/>
      <c r="E34" s="13"/>
      <c r="F34" s="14"/>
    </row>
    <row r="35" spans="1:6" ht="12.75">
      <c r="A35" s="11">
        <v>22</v>
      </c>
      <c r="B35" s="12"/>
      <c r="C35" s="13"/>
      <c r="D35" s="14"/>
      <c r="E35" s="13"/>
      <c r="F35" s="14"/>
    </row>
    <row r="36" spans="1:6" ht="12.75">
      <c r="A36" s="11">
        <v>23</v>
      </c>
      <c r="B36" s="12"/>
      <c r="C36" s="13"/>
      <c r="D36" s="14"/>
      <c r="E36" s="13"/>
      <c r="F36" s="14"/>
    </row>
    <row r="37" spans="1:6" ht="12.75">
      <c r="A37" s="11">
        <v>24</v>
      </c>
      <c r="B37" s="12"/>
      <c r="C37" s="13"/>
      <c r="D37" s="14"/>
      <c r="E37" s="13"/>
      <c r="F37" s="14"/>
    </row>
    <row r="38" spans="1:6" ht="12.75">
      <c r="A38" s="11">
        <v>25</v>
      </c>
      <c r="B38" s="12"/>
      <c r="C38" s="13"/>
      <c r="D38" s="14"/>
      <c r="E38" s="13"/>
      <c r="F38" s="14"/>
    </row>
    <row r="39" spans="1:6" ht="12.75">
      <c r="A39" s="11">
        <v>26</v>
      </c>
      <c r="B39" s="12"/>
      <c r="C39" s="13"/>
      <c r="D39" s="14"/>
      <c r="E39" s="13"/>
      <c r="F39" s="14"/>
    </row>
    <row r="40" spans="1:6" ht="12.75">
      <c r="A40" s="11">
        <v>27</v>
      </c>
      <c r="B40" s="12"/>
      <c r="C40" s="13"/>
      <c r="D40" s="14"/>
      <c r="E40" s="13"/>
      <c r="F40" s="14"/>
    </row>
    <row r="41" spans="1:6" ht="12.75">
      <c r="A41" s="11">
        <v>28</v>
      </c>
      <c r="B41" s="12"/>
      <c r="C41" s="13"/>
      <c r="D41" s="14"/>
      <c r="E41" s="13"/>
      <c r="F41" s="14"/>
    </row>
    <row r="42" spans="1:6" ht="12.75">
      <c r="A42" s="11">
        <v>29</v>
      </c>
      <c r="B42" s="12"/>
      <c r="C42" s="13"/>
      <c r="D42" s="14"/>
      <c r="E42" s="13"/>
      <c r="F42" s="14"/>
    </row>
    <row r="43" spans="1:6" ht="12.75">
      <c r="A43" s="11">
        <v>30</v>
      </c>
      <c r="B43" s="12"/>
      <c r="C43" s="13"/>
      <c r="D43" s="14"/>
      <c r="E43" s="13"/>
      <c r="F43" s="14"/>
    </row>
    <row r="44" spans="1:6" ht="12.75">
      <c r="A44" s="11">
        <v>31</v>
      </c>
      <c r="B44" s="12"/>
      <c r="C44" s="13"/>
      <c r="D44" s="14"/>
      <c r="E44" s="13"/>
      <c r="F44" s="14"/>
    </row>
    <row r="45" spans="1:6" ht="12.75">
      <c r="A45" s="11">
        <v>32</v>
      </c>
      <c r="B45" s="12"/>
      <c r="C45" s="13"/>
      <c r="D45" s="14"/>
      <c r="E45" s="13"/>
      <c r="F45" s="14"/>
    </row>
    <row r="46" spans="1:6" ht="12.75">
      <c r="A46" s="11">
        <v>33</v>
      </c>
      <c r="B46" s="12"/>
      <c r="C46" s="13"/>
      <c r="D46" s="14"/>
      <c r="E46" s="13"/>
      <c r="F46" s="14"/>
    </row>
    <row r="47" spans="1:6" ht="12.75">
      <c r="A47" s="11">
        <v>34</v>
      </c>
      <c r="B47" s="12"/>
      <c r="C47" s="13"/>
      <c r="D47" s="14"/>
      <c r="E47" s="13"/>
      <c r="F47" s="14"/>
    </row>
    <row r="48" spans="1:6" ht="12.75">
      <c r="A48" s="11">
        <v>35</v>
      </c>
      <c r="B48" s="12"/>
      <c r="C48" s="13"/>
      <c r="D48" s="14"/>
      <c r="E48" s="13"/>
      <c r="F48" s="14"/>
    </row>
    <row r="49" spans="1:6" ht="12.75">
      <c r="A49" s="11">
        <v>36</v>
      </c>
      <c r="B49" s="12"/>
      <c r="C49" s="13"/>
      <c r="D49" s="14"/>
      <c r="E49" s="13"/>
      <c r="F49" s="14"/>
    </row>
    <row r="50" spans="1:6" ht="12.75">
      <c r="A50" s="11">
        <v>37</v>
      </c>
      <c r="B50" s="12"/>
      <c r="C50" s="13"/>
      <c r="D50" s="14"/>
      <c r="E50" s="13"/>
      <c r="F50" s="14"/>
    </row>
    <row r="51" spans="1:6" ht="12.75">
      <c r="A51" s="11">
        <v>38</v>
      </c>
      <c r="B51" s="12"/>
      <c r="C51" s="13"/>
      <c r="D51" s="14"/>
      <c r="E51" s="13"/>
      <c r="F51" s="14"/>
    </row>
    <row r="52" spans="1:6" ht="12.75">
      <c r="A52" s="11">
        <v>39</v>
      </c>
      <c r="B52" s="12"/>
      <c r="C52" s="13"/>
      <c r="D52" s="14"/>
      <c r="E52" s="13"/>
      <c r="F52" s="14"/>
    </row>
    <row r="53" spans="1:6" ht="12.75">
      <c r="A53" s="11">
        <v>40</v>
      </c>
      <c r="B53" s="12"/>
      <c r="C53" s="13"/>
      <c r="D53" s="14"/>
      <c r="E53" s="13"/>
      <c r="F53" s="14"/>
    </row>
    <row r="54" spans="1:6" ht="12.75">
      <c r="A54" s="11">
        <v>41</v>
      </c>
      <c r="B54" s="12"/>
      <c r="C54" s="13"/>
      <c r="D54" s="14"/>
      <c r="E54" s="13"/>
      <c r="F54" s="14"/>
    </row>
    <row r="55" spans="1:6" ht="12.75">
      <c r="A55" s="11">
        <v>42</v>
      </c>
      <c r="B55" s="12"/>
      <c r="C55" s="13"/>
      <c r="D55" s="14"/>
      <c r="E55" s="13"/>
      <c r="F55" s="14"/>
    </row>
    <row r="56" spans="1:6" ht="12.75">
      <c r="A56" s="11">
        <v>43</v>
      </c>
      <c r="B56" s="12"/>
      <c r="C56" s="13"/>
      <c r="D56" s="14"/>
      <c r="E56" s="13"/>
      <c r="F56" s="14"/>
    </row>
    <row r="57" spans="1:6" ht="12.75">
      <c r="A57" s="11">
        <v>44</v>
      </c>
      <c r="B57" s="12"/>
      <c r="C57" s="13"/>
      <c r="D57" s="14"/>
      <c r="E57" s="13"/>
      <c r="F57" s="14"/>
    </row>
    <row r="58" spans="1:6" ht="12.75">
      <c r="A58" s="11">
        <v>45</v>
      </c>
      <c r="B58" s="12"/>
      <c r="C58" s="13"/>
      <c r="D58" s="14"/>
      <c r="E58" s="13"/>
      <c r="F58" s="14"/>
    </row>
    <row r="59" spans="1:6" ht="12.75">
      <c r="A59" s="11">
        <v>46</v>
      </c>
      <c r="B59" s="12"/>
      <c r="C59" s="13"/>
      <c r="D59" s="14"/>
      <c r="E59" s="13"/>
      <c r="F59" s="14"/>
    </row>
    <row r="60" spans="1:6" ht="12.75">
      <c r="A60" s="11">
        <v>47</v>
      </c>
      <c r="B60" s="12"/>
      <c r="C60" s="13"/>
      <c r="D60" s="14"/>
      <c r="E60" s="13"/>
      <c r="F60" s="14"/>
    </row>
    <row r="61" spans="1:6" ht="12.75">
      <c r="A61" s="11">
        <v>48</v>
      </c>
      <c r="B61" s="12"/>
      <c r="C61" s="13"/>
      <c r="D61" s="14"/>
      <c r="E61" s="13"/>
      <c r="F61" s="14"/>
    </row>
    <row r="62" spans="1:6" ht="12.75">
      <c r="A62" s="11">
        <v>49</v>
      </c>
      <c r="B62" s="12"/>
      <c r="C62" s="13"/>
      <c r="D62" s="14"/>
      <c r="E62" s="13"/>
      <c r="F62" s="14"/>
    </row>
    <row r="63" spans="1:6" ht="12.75">
      <c r="A63" s="11">
        <v>50</v>
      </c>
      <c r="B63" s="12"/>
      <c r="C63" s="13"/>
      <c r="D63" s="14"/>
      <c r="E63" s="13"/>
      <c r="F63" s="14"/>
    </row>
    <row r="64" spans="1:6" ht="12.75">
      <c r="A64" s="15">
        <v>51</v>
      </c>
      <c r="B64" s="16"/>
      <c r="C64" s="17"/>
      <c r="D64" s="18"/>
      <c r="E64" s="17"/>
      <c r="F64" s="18"/>
    </row>
    <row r="65" ht="12.75"/>
    <row r="66" ht="12.75"/>
    <row r="67" ht="12.75">
      <c r="A67" s="19" t="s">
        <v>210</v>
      </c>
    </row>
    <row r="68" ht="12.75"/>
    <row r="69" ht="12.75"/>
    <row r="70" spans="1:7" ht="12.75">
      <c r="A70" s="20"/>
      <c r="B70" s="3" t="s">
        <v>1</v>
      </c>
      <c r="C70" s="3" t="s">
        <v>4</v>
      </c>
      <c r="D70" s="21" t="s">
        <v>17</v>
      </c>
      <c r="E70" s="22" t="s">
        <v>14</v>
      </c>
      <c r="F70" s="22" t="s">
        <v>15</v>
      </c>
      <c r="G70" s="22" t="s">
        <v>21</v>
      </c>
    </row>
    <row r="71" spans="1:7" ht="12.75">
      <c r="A71" s="23"/>
      <c r="B71" s="24" t="s">
        <v>2</v>
      </c>
      <c r="C71" s="24" t="s">
        <v>5</v>
      </c>
      <c r="D71" s="25"/>
      <c r="E71" s="26"/>
      <c r="F71" s="26"/>
      <c r="G71" s="26"/>
    </row>
    <row r="72" spans="1:7" ht="13.5" thickBot="1">
      <c r="A72" s="27" t="s">
        <v>7</v>
      </c>
      <c r="B72" s="28" t="s">
        <v>3</v>
      </c>
      <c r="C72" s="28" t="s">
        <v>6</v>
      </c>
      <c r="D72" s="29"/>
      <c r="E72" s="30"/>
      <c r="F72" s="30"/>
      <c r="G72" s="30"/>
    </row>
    <row r="73" spans="1:7" ht="13.5" thickTop="1">
      <c r="A73" s="11">
        <v>1</v>
      </c>
      <c r="B73" s="5"/>
      <c r="C73" s="14"/>
      <c r="D73" s="150"/>
      <c r="E73" s="318"/>
      <c r="F73" s="318"/>
      <c r="G73" s="318"/>
    </row>
    <row r="74" spans="1:7" ht="12.75">
      <c r="A74" s="11">
        <v>2</v>
      </c>
      <c r="B74" s="14"/>
      <c r="C74" s="14"/>
      <c r="D74" s="150"/>
      <c r="E74" s="318"/>
      <c r="F74" s="318"/>
      <c r="G74" s="318"/>
    </row>
    <row r="75" spans="1:7" ht="12.75">
      <c r="A75" s="11">
        <v>3</v>
      </c>
      <c r="B75" s="14"/>
      <c r="C75" s="14"/>
      <c r="D75" s="150"/>
      <c r="E75" s="318"/>
      <c r="F75" s="318"/>
      <c r="G75" s="318"/>
    </row>
    <row r="76" spans="1:7" ht="12.75">
      <c r="A76" s="11">
        <v>4</v>
      </c>
      <c r="B76" s="14"/>
      <c r="C76" s="14"/>
      <c r="D76" s="150"/>
      <c r="E76" s="318"/>
      <c r="F76" s="318"/>
      <c r="G76" s="318"/>
    </row>
    <row r="77" spans="1:7" ht="12.75">
      <c r="A77" s="11">
        <v>5</v>
      </c>
      <c r="B77" s="14"/>
      <c r="C77" s="14"/>
      <c r="D77" s="150"/>
      <c r="E77" s="318"/>
      <c r="F77" s="318"/>
      <c r="G77" s="318"/>
    </row>
    <row r="78" spans="1:7" ht="12.75">
      <c r="A78" s="11">
        <v>6</v>
      </c>
      <c r="B78" s="14"/>
      <c r="C78" s="14"/>
      <c r="D78" s="150"/>
      <c r="E78" s="318"/>
      <c r="F78" s="318"/>
      <c r="G78" s="318"/>
    </row>
    <row r="79" spans="1:7" ht="12.75">
      <c r="A79" s="11">
        <v>7</v>
      </c>
      <c r="B79" s="14"/>
      <c r="C79" s="14"/>
      <c r="D79" s="150"/>
      <c r="E79" s="318"/>
      <c r="F79" s="318"/>
      <c r="G79" s="318"/>
    </row>
    <row r="80" spans="1:7" ht="12.75">
      <c r="A80" s="11">
        <v>8</v>
      </c>
      <c r="B80" s="14"/>
      <c r="C80" s="14"/>
      <c r="D80" s="150"/>
      <c r="E80" s="318"/>
      <c r="F80" s="318"/>
      <c r="G80" s="318"/>
    </row>
    <row r="81" spans="1:7" ht="12.75">
      <c r="A81" s="11">
        <v>9</v>
      </c>
      <c r="B81" s="14"/>
      <c r="C81" s="14"/>
      <c r="D81" s="150"/>
      <c r="E81" s="318"/>
      <c r="F81" s="318"/>
      <c r="G81" s="318"/>
    </row>
    <row r="82" spans="1:7" ht="12.75">
      <c r="A82" s="11">
        <v>10</v>
      </c>
      <c r="B82" s="14"/>
      <c r="C82" s="14"/>
      <c r="D82" s="150"/>
      <c r="E82" s="318"/>
      <c r="F82" s="318"/>
      <c r="G82" s="318"/>
    </row>
    <row r="83" spans="1:7" ht="12.75">
      <c r="A83" s="11">
        <v>11</v>
      </c>
      <c r="B83" s="14"/>
      <c r="C83" s="14"/>
      <c r="D83" s="150"/>
      <c r="E83" s="318"/>
      <c r="F83" s="318"/>
      <c r="G83" s="318"/>
    </row>
    <row r="84" spans="1:7" ht="12.75">
      <c r="A84" s="11">
        <v>12</v>
      </c>
      <c r="B84" s="14"/>
      <c r="C84" s="14"/>
      <c r="D84" s="150"/>
      <c r="E84" s="318"/>
      <c r="F84" s="318"/>
      <c r="G84" s="318"/>
    </row>
    <row r="85" spans="1:7" ht="12.75">
      <c r="A85" s="11">
        <v>13</v>
      </c>
      <c r="B85" s="14"/>
      <c r="C85" s="14"/>
      <c r="D85" s="150"/>
      <c r="E85" s="318"/>
      <c r="F85" s="318"/>
      <c r="G85" s="318"/>
    </row>
    <row r="86" spans="1:7" ht="12.75">
      <c r="A86" s="11">
        <v>14</v>
      </c>
      <c r="B86" s="14"/>
      <c r="C86" s="14"/>
      <c r="D86" s="150"/>
      <c r="E86" s="318"/>
      <c r="F86" s="318"/>
      <c r="G86" s="318"/>
    </row>
    <row r="87" spans="1:7" ht="12.75">
      <c r="A87" s="11">
        <v>15</v>
      </c>
      <c r="B87" s="14"/>
      <c r="C87" s="14"/>
      <c r="D87" s="150"/>
      <c r="E87" s="318"/>
      <c r="F87" s="318"/>
      <c r="G87" s="318"/>
    </row>
    <row r="88" spans="1:7" ht="12.75">
      <c r="A88" s="11">
        <v>16</v>
      </c>
      <c r="B88" s="14"/>
      <c r="C88" s="14"/>
      <c r="D88" s="150"/>
      <c r="E88" s="318"/>
      <c r="F88" s="318"/>
      <c r="G88" s="318"/>
    </row>
    <row r="89" spans="1:7" ht="12.75">
      <c r="A89" s="11">
        <v>17</v>
      </c>
      <c r="B89" s="14"/>
      <c r="C89" s="14"/>
      <c r="D89" s="150"/>
      <c r="E89" s="318"/>
      <c r="F89" s="318"/>
      <c r="G89" s="318"/>
    </row>
    <row r="90" spans="1:7" ht="12.75">
      <c r="A90" s="11">
        <v>18</v>
      </c>
      <c r="B90" s="14"/>
      <c r="C90" s="14"/>
      <c r="D90" s="150"/>
      <c r="E90" s="318"/>
      <c r="F90" s="318"/>
      <c r="G90" s="318"/>
    </row>
    <row r="91" spans="1:7" ht="12.75">
      <c r="A91" s="11">
        <v>19</v>
      </c>
      <c r="B91" s="14"/>
      <c r="C91" s="14"/>
      <c r="D91" s="150"/>
      <c r="E91" s="318"/>
      <c r="F91" s="318"/>
      <c r="G91" s="318"/>
    </row>
    <row r="92" spans="1:7" ht="12.75">
      <c r="A92" s="11">
        <v>20</v>
      </c>
      <c r="B92" s="14"/>
      <c r="C92" s="14"/>
      <c r="D92" s="150"/>
      <c r="E92" s="318"/>
      <c r="F92" s="318"/>
      <c r="G92" s="318"/>
    </row>
    <row r="93" spans="1:7" ht="12.75">
      <c r="A93" s="11">
        <v>21</v>
      </c>
      <c r="B93" s="14"/>
      <c r="C93" s="14"/>
      <c r="D93" s="150"/>
      <c r="E93" s="318"/>
      <c r="F93" s="318"/>
      <c r="G93" s="318"/>
    </row>
    <row r="94" spans="1:7" ht="13.5" thickBot="1">
      <c r="A94" s="32">
        <v>22</v>
      </c>
      <c r="B94" s="593"/>
      <c r="C94" s="593"/>
      <c r="D94" s="232"/>
      <c r="E94" s="320"/>
      <c r="F94" s="320"/>
      <c r="G94" s="320"/>
    </row>
    <row r="95" spans="1:7" ht="12.75">
      <c r="A95" s="33" t="s">
        <v>16</v>
      </c>
      <c r="B95" s="34"/>
      <c r="C95" s="34"/>
      <c r="D95" s="35"/>
      <c r="E95" s="34"/>
      <c r="F95" s="34"/>
      <c r="G95" s="34"/>
    </row>
    <row r="96" spans="1:7" ht="12.75">
      <c r="A96" s="20"/>
      <c r="B96" s="36"/>
      <c r="C96" s="37"/>
      <c r="D96" s="36"/>
      <c r="E96" s="37"/>
      <c r="F96" s="36"/>
      <c r="G96" s="38"/>
    </row>
    <row r="97" spans="1:7" ht="12.75">
      <c r="A97" s="39" t="s">
        <v>12</v>
      </c>
      <c r="B97" s="26"/>
      <c r="C97" s="40"/>
      <c r="D97" s="41"/>
      <c r="E97" s="25"/>
      <c r="F97" s="26"/>
      <c r="G97" s="42"/>
    </row>
    <row r="98" spans="1:7" ht="12.75">
      <c r="A98" s="39" t="s">
        <v>13</v>
      </c>
      <c r="B98" s="43"/>
      <c r="C98" s="44" t="s">
        <v>18</v>
      </c>
      <c r="D98" s="41"/>
      <c r="E98" s="25"/>
      <c r="F98" s="26"/>
      <c r="G98" s="42"/>
    </row>
    <row r="99" spans="1:7" ht="12.75">
      <c r="A99" s="39" t="s">
        <v>14</v>
      </c>
      <c r="B99" s="45"/>
      <c r="C99" s="44" t="s">
        <v>17</v>
      </c>
      <c r="D99" s="46"/>
      <c r="E99" s="44" t="s">
        <v>15</v>
      </c>
      <c r="F99" s="323"/>
      <c r="G99" s="42"/>
    </row>
    <row r="100" spans="1:7" ht="12.75">
      <c r="A100" s="39" t="s">
        <v>19</v>
      </c>
      <c r="B100" s="47"/>
      <c r="C100" s="25"/>
      <c r="D100" s="26"/>
      <c r="E100" s="25"/>
      <c r="F100" s="26"/>
      <c r="G100" s="42"/>
    </row>
    <row r="101" spans="1:7" ht="12.75">
      <c r="A101" s="39" t="s">
        <v>20</v>
      </c>
      <c r="B101" s="48"/>
      <c r="C101" s="25"/>
      <c r="D101" s="26"/>
      <c r="E101" s="25"/>
      <c r="F101" s="26"/>
      <c r="G101" s="42"/>
    </row>
    <row r="102" spans="1:7" ht="12.75">
      <c r="A102" s="39" t="s">
        <v>21</v>
      </c>
      <c r="B102" s="49"/>
      <c r="C102" s="25"/>
      <c r="D102" s="26"/>
      <c r="E102" s="25"/>
      <c r="F102" s="26"/>
      <c r="G102" s="42"/>
    </row>
    <row r="103" spans="1:7" ht="12.75">
      <c r="A103" s="50" t="s">
        <v>26</v>
      </c>
      <c r="B103" s="41"/>
      <c r="C103" s="25"/>
      <c r="D103" s="26"/>
      <c r="E103" s="25"/>
      <c r="F103" s="26"/>
      <c r="G103" s="42"/>
    </row>
    <row r="104" spans="1:7" ht="12.75">
      <c r="A104" s="50" t="s">
        <v>39</v>
      </c>
      <c r="B104" s="51"/>
      <c r="C104" s="25"/>
      <c r="D104" s="26"/>
      <c r="E104" s="25"/>
      <c r="F104" s="26"/>
      <c r="G104" s="42"/>
    </row>
    <row r="105" spans="1:7" ht="12.75">
      <c r="A105" s="50" t="s">
        <v>24</v>
      </c>
      <c r="B105" s="52"/>
      <c r="C105" s="53" t="s">
        <v>25</v>
      </c>
      <c r="D105" s="54"/>
      <c r="E105" s="55"/>
      <c r="F105" s="26"/>
      <c r="G105" s="42"/>
    </row>
    <row r="106" spans="1:7" ht="12.75">
      <c r="A106" s="50" t="s">
        <v>40</v>
      </c>
      <c r="B106" s="56"/>
      <c r="C106" s="53"/>
      <c r="D106" s="54"/>
      <c r="E106" s="25"/>
      <c r="F106" s="26"/>
      <c r="G106" s="42"/>
    </row>
    <row r="107" spans="1:7" ht="12.75">
      <c r="A107" s="50" t="s">
        <v>22</v>
      </c>
      <c r="B107" s="31"/>
      <c r="C107" s="53" t="s">
        <v>25</v>
      </c>
      <c r="D107" s="54"/>
      <c r="E107" s="57"/>
      <c r="F107" s="26"/>
      <c r="G107" s="42"/>
    </row>
    <row r="108" spans="1:7" ht="12.75">
      <c r="A108" s="58" t="s">
        <v>23</v>
      </c>
      <c r="B108" s="59"/>
      <c r="C108" s="60" t="s">
        <v>25</v>
      </c>
      <c r="D108" s="61"/>
      <c r="E108" s="62"/>
      <c r="F108" s="63"/>
      <c r="G108" s="64"/>
    </row>
    <row r="109" ht="12.75"/>
    <row r="110" ht="12.75"/>
    <row r="111" ht="12.75"/>
    <row r="112" ht="12.75">
      <c r="C112" s="65"/>
    </row>
    <row r="113" spans="1:8" ht="12.75">
      <c r="A113" s="66" t="s">
        <v>186</v>
      </c>
      <c r="B113" s="25"/>
      <c r="C113" s="25"/>
      <c r="D113" s="25"/>
      <c r="E113" s="25"/>
      <c r="F113" s="25"/>
      <c r="G113" s="25"/>
      <c r="H113" s="257"/>
    </row>
    <row r="114" spans="1:8" ht="12.75">
      <c r="A114" s="67" t="s">
        <v>66</v>
      </c>
      <c r="B114" s="67"/>
      <c r="C114" s="67"/>
      <c r="D114" s="67"/>
      <c r="E114" s="67"/>
      <c r="F114" s="67"/>
      <c r="G114" s="67"/>
      <c r="H114" s="436"/>
    </row>
    <row r="115" spans="1:8" ht="12.75">
      <c r="A115" s="68" t="s">
        <v>41</v>
      </c>
      <c r="B115" s="68" t="s">
        <v>43</v>
      </c>
      <c r="C115" s="68" t="s">
        <v>45</v>
      </c>
      <c r="D115" s="68" t="s">
        <v>46</v>
      </c>
      <c r="E115" s="68" t="s">
        <v>48</v>
      </c>
      <c r="F115" s="68" t="s">
        <v>11</v>
      </c>
      <c r="G115" s="648" t="s">
        <v>50</v>
      </c>
      <c r="H115" s="648"/>
    </row>
    <row r="116" spans="1:8" ht="13.5" thickBot="1">
      <c r="A116" s="69" t="s">
        <v>42</v>
      </c>
      <c r="B116" s="69" t="s">
        <v>44</v>
      </c>
      <c r="C116" s="69" t="s">
        <v>46</v>
      </c>
      <c r="D116" s="69" t="s">
        <v>47</v>
      </c>
      <c r="E116" s="69" t="s">
        <v>24</v>
      </c>
      <c r="F116" s="69" t="s">
        <v>49</v>
      </c>
      <c r="G116" s="69" t="s">
        <v>51</v>
      </c>
      <c r="H116" s="437" t="s">
        <v>52</v>
      </c>
    </row>
    <row r="117" spans="1:8" ht="13.5" thickTop="1">
      <c r="A117" s="67" t="s">
        <v>35</v>
      </c>
      <c r="B117" s="70"/>
      <c r="C117" s="71"/>
      <c r="D117" s="72"/>
      <c r="E117" s="72"/>
      <c r="F117" s="73"/>
      <c r="G117" s="72"/>
      <c r="H117" s="438"/>
    </row>
    <row r="118" spans="1:8" ht="12.75">
      <c r="A118" s="67" t="s">
        <v>53</v>
      </c>
      <c r="B118" s="70"/>
      <c r="C118" s="71"/>
      <c r="D118" s="72"/>
      <c r="E118" s="74"/>
      <c r="F118" s="74"/>
      <c r="G118" s="74"/>
      <c r="H118" s="439"/>
    </row>
    <row r="119" spans="1:8" ht="12.75">
      <c r="A119" s="67"/>
      <c r="B119" s="74"/>
      <c r="C119" s="74"/>
      <c r="D119" s="74"/>
      <c r="E119" s="74"/>
      <c r="F119" s="74"/>
      <c r="G119" s="74"/>
      <c r="H119" s="439"/>
    </row>
    <row r="120" spans="1:8" ht="13.5" thickBot="1">
      <c r="A120" s="75" t="s">
        <v>37</v>
      </c>
      <c r="B120" s="76"/>
      <c r="C120" s="77"/>
      <c r="D120" s="76"/>
      <c r="E120" s="76"/>
      <c r="F120" s="76"/>
      <c r="G120" s="76"/>
      <c r="H120" s="440"/>
    </row>
    <row r="121" spans="1:8" ht="12.75">
      <c r="A121" s="78" t="s">
        <v>63</v>
      </c>
      <c r="B121" s="74"/>
      <c r="C121" s="79"/>
      <c r="D121" s="80"/>
      <c r="E121" s="80"/>
      <c r="F121" s="80"/>
      <c r="G121" s="80"/>
      <c r="H121" s="441"/>
    </row>
    <row r="122" spans="1:8" ht="12.75">
      <c r="A122" s="78" t="s">
        <v>64</v>
      </c>
      <c r="B122" s="80"/>
      <c r="C122" s="79"/>
      <c r="D122" s="80"/>
      <c r="E122" s="80"/>
      <c r="F122" s="81"/>
      <c r="G122" s="80"/>
      <c r="H122" s="441"/>
    </row>
    <row r="123" spans="1:8" ht="12.75">
      <c r="A123" s="78" t="s">
        <v>65</v>
      </c>
      <c r="B123" s="80"/>
      <c r="C123" s="82"/>
      <c r="D123" s="80"/>
      <c r="E123" s="80"/>
      <c r="F123" s="80"/>
      <c r="G123" s="80"/>
      <c r="H123" s="441"/>
    </row>
    <row r="124" spans="1:8" ht="12.75">
      <c r="A124" s="78" t="s">
        <v>68</v>
      </c>
      <c r="B124" s="74"/>
      <c r="C124" s="83"/>
      <c r="D124" s="80"/>
      <c r="E124" s="80"/>
      <c r="F124" s="80"/>
      <c r="G124" s="80"/>
      <c r="H124" s="441"/>
    </row>
    <row r="125" spans="1:8" ht="13.5" thickBot="1">
      <c r="A125" s="84" t="s">
        <v>67</v>
      </c>
      <c r="B125" s="76"/>
      <c r="C125" s="85"/>
      <c r="D125" s="80"/>
      <c r="E125" s="80"/>
      <c r="F125" s="80"/>
      <c r="G125" s="80"/>
      <c r="H125" s="441"/>
    </row>
    <row r="126" spans="1:8" ht="12.75">
      <c r="A126" s="80"/>
      <c r="B126" s="80"/>
      <c r="C126" s="86"/>
      <c r="D126" s="80"/>
      <c r="E126" s="80"/>
      <c r="F126" s="80"/>
      <c r="G126" s="80"/>
      <c r="H126" s="441"/>
    </row>
    <row r="127" spans="1:8" ht="12.75">
      <c r="A127" s="67" t="s">
        <v>54</v>
      </c>
      <c r="B127" s="67"/>
      <c r="C127" s="67"/>
      <c r="D127" s="67"/>
      <c r="E127" s="67"/>
      <c r="F127" s="67"/>
      <c r="G127" s="67"/>
      <c r="H127" s="439"/>
    </row>
    <row r="128" spans="1:8" ht="13.5">
      <c r="A128" s="87"/>
      <c r="B128" s="87" t="s">
        <v>56</v>
      </c>
      <c r="C128" s="87" t="s">
        <v>53</v>
      </c>
      <c r="D128" s="87" t="s">
        <v>57</v>
      </c>
      <c r="E128" s="87" t="s">
        <v>11</v>
      </c>
      <c r="F128" s="649" t="s">
        <v>60</v>
      </c>
      <c r="G128" s="649"/>
      <c r="H128" s="439"/>
    </row>
    <row r="129" spans="1:8" ht="14.25" thickBot="1">
      <c r="A129" s="88" t="s">
        <v>55</v>
      </c>
      <c r="B129" s="88" t="s">
        <v>35</v>
      </c>
      <c r="C129" s="88" t="s">
        <v>59</v>
      </c>
      <c r="D129" s="88" t="s">
        <v>58</v>
      </c>
      <c r="E129" s="88" t="s">
        <v>56</v>
      </c>
      <c r="F129" s="88" t="s">
        <v>61</v>
      </c>
      <c r="G129" s="88" t="s">
        <v>62</v>
      </c>
      <c r="H129" s="439"/>
    </row>
    <row r="130" spans="1:8" ht="13.5" thickTop="1">
      <c r="A130" s="67" t="s">
        <v>20</v>
      </c>
      <c r="B130" s="89"/>
      <c r="C130" s="72"/>
      <c r="D130" s="90"/>
      <c r="E130" s="91"/>
      <c r="F130" s="92"/>
      <c r="G130" s="92"/>
      <c r="H130" s="439"/>
    </row>
    <row r="131" spans="1:8" ht="13.5" thickBot="1">
      <c r="A131" s="75" t="s">
        <v>3</v>
      </c>
      <c r="B131" s="93"/>
      <c r="C131" s="76"/>
      <c r="D131" s="94"/>
      <c r="E131" s="95"/>
      <c r="F131" s="96"/>
      <c r="G131" s="96"/>
      <c r="H131" s="439"/>
    </row>
    <row r="132" ht="12.75"/>
    <row r="133" ht="12.75">
      <c r="E133" s="97"/>
    </row>
    <row r="134" ht="12.75">
      <c r="E134" s="97"/>
    </row>
    <row r="135" spans="1:8" ht="12.75">
      <c r="A135" s="1" t="s">
        <v>188</v>
      </c>
      <c r="H135"/>
    </row>
    <row r="136" spans="1:8" ht="12.75">
      <c r="A136" s="98"/>
      <c r="B136" s="99"/>
      <c r="C136" s="99"/>
      <c r="D136" s="99"/>
      <c r="E136" s="99"/>
      <c r="F136" s="99"/>
      <c r="G136" s="99"/>
      <c r="H136" s="99"/>
    </row>
    <row r="137" spans="1:8" ht="13.5" thickBot="1">
      <c r="A137" s="98"/>
      <c r="B137" s="99"/>
      <c r="C137" s="99"/>
      <c r="D137" s="99"/>
      <c r="E137" s="99"/>
      <c r="F137" s="99"/>
      <c r="G137" s="99"/>
      <c r="H137" s="99"/>
    </row>
    <row r="138" spans="1:8" ht="12.75">
      <c r="A138" s="100"/>
      <c r="B138" s="101"/>
      <c r="C138" s="99"/>
      <c r="D138" s="99"/>
      <c r="E138" s="99"/>
      <c r="F138" s="99"/>
      <c r="G138" s="99"/>
      <c r="H138" s="99"/>
    </row>
    <row r="139" spans="1:8" ht="12.75">
      <c r="A139" s="102"/>
      <c r="B139" s="103"/>
      <c r="C139" s="99"/>
      <c r="D139" s="99"/>
      <c r="E139" s="99"/>
      <c r="F139" s="99"/>
      <c r="G139" s="99"/>
      <c r="H139" s="99"/>
    </row>
    <row r="140" spans="1:8" ht="12.75">
      <c r="A140" s="102"/>
      <c r="B140" s="103"/>
      <c r="C140" s="99"/>
      <c r="D140" s="99"/>
      <c r="E140" s="99"/>
      <c r="F140" s="99"/>
      <c r="G140" s="99"/>
      <c r="H140" s="99"/>
    </row>
    <row r="141" spans="1:8" ht="12.75">
      <c r="A141" s="102"/>
      <c r="B141" s="103"/>
      <c r="C141" s="99"/>
      <c r="D141" s="99"/>
      <c r="E141" s="99"/>
      <c r="F141" s="99"/>
      <c r="G141" s="99"/>
      <c r="H141" s="99"/>
    </row>
    <row r="142" spans="1:8" ht="12.75">
      <c r="A142" s="102"/>
      <c r="B142" s="103"/>
      <c r="C142" s="99"/>
      <c r="D142" s="99"/>
      <c r="E142" s="99"/>
      <c r="F142" s="99"/>
      <c r="G142" s="99"/>
      <c r="H142" s="99"/>
    </row>
    <row r="143" spans="1:8" ht="13.5" thickBot="1">
      <c r="A143" s="104"/>
      <c r="B143" s="105"/>
      <c r="C143" s="99"/>
      <c r="D143" s="99"/>
      <c r="E143" s="99"/>
      <c r="F143" s="99"/>
      <c r="G143" s="99"/>
      <c r="H143" s="99"/>
    </row>
    <row r="144" spans="1:8" ht="12.75">
      <c r="A144" s="99"/>
      <c r="B144" s="99"/>
      <c r="C144" s="99"/>
      <c r="D144" s="99"/>
      <c r="E144" s="99"/>
      <c r="F144" s="99"/>
      <c r="G144" s="99"/>
      <c r="H144" s="99"/>
    </row>
    <row r="145" spans="1:8" ht="12.75">
      <c r="A145" s="99"/>
      <c r="B145" s="99"/>
      <c r="C145" s="99"/>
      <c r="D145" s="99"/>
      <c r="E145" s="99"/>
      <c r="F145" s="99"/>
      <c r="G145" s="99"/>
      <c r="H145" s="99"/>
    </row>
    <row r="146" spans="1:8" ht="12.75">
      <c r="A146" s="106"/>
      <c r="B146" s="106"/>
      <c r="C146" s="106"/>
      <c r="D146" s="106"/>
      <c r="E146" s="106"/>
      <c r="F146" s="106"/>
      <c r="G146" s="99"/>
      <c r="H146" s="99"/>
    </row>
    <row r="147" spans="1:8" ht="13.5" thickBot="1">
      <c r="A147" s="107"/>
      <c r="B147" s="107"/>
      <c r="C147" s="107"/>
      <c r="D147" s="107"/>
      <c r="E147" s="107"/>
      <c r="F147" s="107"/>
      <c r="G147" s="99"/>
      <c r="H147" s="99"/>
    </row>
    <row r="148" spans="1:8" ht="13.5" thickTop="1">
      <c r="A148" s="108"/>
      <c r="B148" s="109"/>
      <c r="C148" s="103"/>
      <c r="D148" s="103"/>
      <c r="E148" s="103"/>
      <c r="F148" s="110"/>
      <c r="G148" s="99"/>
      <c r="H148" s="99"/>
    </row>
    <row r="149" spans="1:8" ht="12.75">
      <c r="A149" s="108"/>
      <c r="B149" s="109"/>
      <c r="C149" s="103"/>
      <c r="D149" s="103"/>
      <c r="E149" s="109"/>
      <c r="F149" s="109"/>
      <c r="G149" s="99"/>
      <c r="H149" s="99"/>
    </row>
    <row r="150" spans="1:8" ht="13.5" thickBot="1">
      <c r="A150" s="112"/>
      <c r="B150" s="105"/>
      <c r="C150" s="113"/>
      <c r="D150" s="113"/>
      <c r="E150" s="105"/>
      <c r="F150" s="105"/>
      <c r="G150" s="99"/>
      <c r="H150" s="99"/>
    </row>
    <row r="151" spans="1:8" ht="12.75">
      <c r="A151" s="99"/>
      <c r="B151" s="99"/>
      <c r="C151" s="99"/>
      <c r="D151" s="99"/>
      <c r="E151" s="99"/>
      <c r="F151" s="99"/>
      <c r="G151" s="99"/>
      <c r="H151" s="99"/>
    </row>
    <row r="152" spans="1:10" ht="12.75">
      <c r="A152" s="115"/>
      <c r="B152" s="115"/>
      <c r="C152" s="115"/>
      <c r="D152" s="115"/>
      <c r="E152" s="115"/>
      <c r="F152" s="115"/>
      <c r="G152" s="99"/>
      <c r="H152" s="99"/>
      <c r="I152" s="25"/>
      <c r="J152" s="25"/>
    </row>
    <row r="153" spans="1:10" ht="13.5" thickBot="1">
      <c r="A153" s="116"/>
      <c r="B153" s="116"/>
      <c r="C153" s="116"/>
      <c r="D153" s="116"/>
      <c r="E153" s="116"/>
      <c r="F153" s="116"/>
      <c r="G153" s="99"/>
      <c r="H153" s="99"/>
      <c r="I153" s="117"/>
      <c r="J153" s="25"/>
    </row>
    <row r="154" spans="1:10" ht="13.5" thickTop="1">
      <c r="A154" s="108"/>
      <c r="B154" s="103"/>
      <c r="C154" s="103"/>
      <c r="D154" s="103"/>
      <c r="E154" s="103"/>
      <c r="F154" s="103"/>
      <c r="G154" s="99"/>
      <c r="H154" s="99"/>
      <c r="I154" s="118"/>
      <c r="J154" s="25"/>
    </row>
    <row r="155" spans="1:10" ht="13.5" thickBot="1">
      <c r="A155" s="112"/>
      <c r="B155" s="113"/>
      <c r="C155" s="113"/>
      <c r="D155" s="113"/>
      <c r="E155" s="113"/>
      <c r="F155" s="113"/>
      <c r="G155" s="99"/>
      <c r="H155" s="99"/>
      <c r="I155" s="118"/>
      <c r="J155" s="25"/>
    </row>
    <row r="156" ht="12.75"/>
    <row r="157" ht="12.75"/>
    <row r="158" ht="12.75"/>
    <row r="159" ht="12.75"/>
    <row r="160" ht="12.75"/>
    <row r="161" ht="12.75">
      <c r="A161" s="119" t="s">
        <v>189</v>
      </c>
    </row>
    <row r="162" ht="12.75"/>
    <row r="163" ht="12.75"/>
    <row r="164" ht="12.75"/>
    <row r="165" spans="1:4" ht="12.75">
      <c r="A165" s="120"/>
      <c r="B165" s="121" t="s">
        <v>76</v>
      </c>
      <c r="C165" s="121" t="s">
        <v>7</v>
      </c>
      <c r="D165" s="121" t="s">
        <v>70</v>
      </c>
    </row>
    <row r="166" spans="1:8" ht="13.5" thickBot="1">
      <c r="A166" s="122" t="s">
        <v>7</v>
      </c>
      <c r="B166" s="123" t="s">
        <v>3</v>
      </c>
      <c r="C166" s="123" t="s">
        <v>69</v>
      </c>
      <c r="D166" s="123" t="s">
        <v>6</v>
      </c>
      <c r="H166"/>
    </row>
    <row r="167" spans="1:8" ht="13.5" thickTop="1">
      <c r="A167" s="23">
        <v>1</v>
      </c>
      <c r="B167" s="26">
        <v>0.1</v>
      </c>
      <c r="C167" s="26">
        <v>1</v>
      </c>
      <c r="D167" s="5"/>
      <c r="H167"/>
    </row>
    <row r="168" spans="1:8" ht="12.75">
      <c r="A168" s="23">
        <v>2</v>
      </c>
      <c r="B168" s="26">
        <v>0.1</v>
      </c>
      <c r="C168" s="26">
        <v>2</v>
      </c>
      <c r="D168" s="130"/>
      <c r="H168"/>
    </row>
    <row r="169" spans="1:8" ht="12.75">
      <c r="A169" s="23">
        <v>3</v>
      </c>
      <c r="B169" s="26">
        <v>0.1</v>
      </c>
      <c r="C169" s="26">
        <v>3</v>
      </c>
      <c r="D169" s="130"/>
      <c r="H169"/>
    </row>
    <row r="170" spans="1:8" ht="12.75">
      <c r="A170" s="23">
        <v>4</v>
      </c>
      <c r="B170" s="26">
        <v>0.1</v>
      </c>
      <c r="C170" s="26">
        <v>4</v>
      </c>
      <c r="D170" s="130"/>
      <c r="H170"/>
    </row>
    <row r="171" spans="1:8" ht="12.75">
      <c r="A171" s="23">
        <v>5</v>
      </c>
      <c r="B171" s="26">
        <v>0.1</v>
      </c>
      <c r="C171" s="26">
        <v>5</v>
      </c>
      <c r="D171" s="130"/>
      <c r="H171"/>
    </row>
    <row r="172" spans="1:4" ht="12.75">
      <c r="A172" s="23">
        <v>6</v>
      </c>
      <c r="B172" s="26">
        <v>0.1</v>
      </c>
      <c r="C172" s="26">
        <v>6</v>
      </c>
      <c r="D172" s="130"/>
    </row>
    <row r="173" spans="1:4" ht="12.75">
      <c r="A173" s="23">
        <v>7</v>
      </c>
      <c r="B173" s="26">
        <v>0.2</v>
      </c>
      <c r="C173" s="26">
        <v>1</v>
      </c>
      <c r="D173" s="130"/>
    </row>
    <row r="174" spans="1:4" ht="12.75">
      <c r="A174" s="23">
        <v>8</v>
      </c>
      <c r="B174" s="26">
        <v>0.2</v>
      </c>
      <c r="C174" s="26">
        <v>2</v>
      </c>
      <c r="D174" s="130"/>
    </row>
    <row r="175" spans="1:4" ht="12.75">
      <c r="A175" s="23">
        <v>9</v>
      </c>
      <c r="B175" s="26">
        <v>0.2</v>
      </c>
      <c r="C175" s="26">
        <v>3</v>
      </c>
      <c r="D175" s="130"/>
    </row>
    <row r="176" spans="1:4" ht="12.75">
      <c r="A176" s="23">
        <v>10</v>
      </c>
      <c r="B176" s="26">
        <v>0.2</v>
      </c>
      <c r="C176" s="26">
        <v>4</v>
      </c>
      <c r="D176" s="130"/>
    </row>
    <row r="177" spans="1:4" ht="12.75">
      <c r="A177" s="23">
        <v>11</v>
      </c>
      <c r="B177" s="26">
        <v>0.2</v>
      </c>
      <c r="C177" s="26">
        <v>5</v>
      </c>
      <c r="D177" s="130"/>
    </row>
    <row r="178" spans="1:4" ht="12.75">
      <c r="A178" s="23">
        <v>12</v>
      </c>
      <c r="B178" s="26">
        <v>0.2</v>
      </c>
      <c r="C178" s="26">
        <v>6</v>
      </c>
      <c r="D178" s="130"/>
    </row>
    <row r="179" spans="1:4" ht="12.75">
      <c r="A179" s="23">
        <v>13</v>
      </c>
      <c r="B179" s="26">
        <v>0.3</v>
      </c>
      <c r="C179" s="26">
        <v>1</v>
      </c>
      <c r="D179" s="130"/>
    </row>
    <row r="180" spans="1:4" ht="12.75">
      <c r="A180" s="23">
        <v>14</v>
      </c>
      <c r="B180" s="26">
        <v>0.3</v>
      </c>
      <c r="C180" s="26">
        <v>2</v>
      </c>
      <c r="D180" s="130"/>
    </row>
    <row r="181" spans="1:4" ht="12.75">
      <c r="A181" s="23">
        <v>15</v>
      </c>
      <c r="B181" s="26">
        <v>0.3</v>
      </c>
      <c r="C181" s="26">
        <v>3</v>
      </c>
      <c r="D181" s="130"/>
    </row>
    <row r="182" spans="1:4" ht="12.75">
      <c r="A182" s="23">
        <v>16</v>
      </c>
      <c r="B182" s="26">
        <v>0.3</v>
      </c>
      <c r="C182" s="26">
        <v>4</v>
      </c>
      <c r="D182" s="130"/>
    </row>
    <row r="183" spans="1:4" ht="12.75">
      <c r="A183" s="23">
        <v>17</v>
      </c>
      <c r="B183" s="26">
        <v>0.3</v>
      </c>
      <c r="C183" s="26">
        <v>5</v>
      </c>
      <c r="D183" s="130"/>
    </row>
    <row r="184" spans="1:4" ht="12.75">
      <c r="A184" s="33">
        <v>18</v>
      </c>
      <c r="B184" s="63">
        <v>0.3</v>
      </c>
      <c r="C184" s="63">
        <v>6</v>
      </c>
      <c r="D184" s="141"/>
    </row>
    <row r="185" ht="12.75"/>
    <row r="186" ht="12.75">
      <c r="A186" s="1" t="s">
        <v>190</v>
      </c>
    </row>
    <row r="187" ht="12.75"/>
    <row r="188" spans="1:4" ht="12.75">
      <c r="A188" s="142"/>
      <c r="B188" s="650" t="s">
        <v>77</v>
      </c>
      <c r="C188" s="651"/>
      <c r="D188" s="652"/>
    </row>
    <row r="189" spans="1:4" ht="13.5" thickBot="1">
      <c r="A189" s="143" t="s">
        <v>69</v>
      </c>
      <c r="B189" s="144">
        <v>0.1</v>
      </c>
      <c r="C189" s="145">
        <v>0.2</v>
      </c>
      <c r="D189" s="144">
        <v>0.3</v>
      </c>
    </row>
    <row r="190" spans="1:4" ht="13.5" thickTop="1">
      <c r="A190" s="146">
        <v>1</v>
      </c>
      <c r="B190" s="26"/>
      <c r="C190" s="25"/>
      <c r="D190" s="26"/>
    </row>
    <row r="191" spans="1:4" ht="12.75">
      <c r="A191" s="146">
        <v>2</v>
      </c>
      <c r="B191" s="26"/>
      <c r="C191" s="25"/>
      <c r="D191" s="26"/>
    </row>
    <row r="192" spans="1:4" ht="12.75">
      <c r="A192" s="146">
        <v>3</v>
      </c>
      <c r="B192" s="26"/>
      <c r="C192" s="25"/>
      <c r="D192" s="26"/>
    </row>
    <row r="193" spans="1:4" ht="12.75">
      <c r="A193" s="146">
        <v>4</v>
      </c>
      <c r="B193" s="26"/>
      <c r="C193" s="25"/>
      <c r="D193" s="26"/>
    </row>
    <row r="194" spans="1:4" ht="12.75">
      <c r="A194" s="146">
        <v>5</v>
      </c>
      <c r="B194" s="26"/>
      <c r="C194" s="25"/>
      <c r="D194" s="26"/>
    </row>
    <row r="195" spans="1:4" ht="12.75">
      <c r="A195" s="147">
        <v>6</v>
      </c>
      <c r="B195" s="63"/>
      <c r="C195" s="139"/>
      <c r="D195" s="63"/>
    </row>
    <row r="196" spans="1:4" ht="12.75">
      <c r="A196" s="147" t="s">
        <v>78</v>
      </c>
      <c r="B196" s="63"/>
      <c r="C196" s="63"/>
      <c r="D196" s="63"/>
    </row>
    <row r="197" ht="12.75"/>
    <row r="198" spans="4:11" ht="12.75">
      <c r="D198" s="25"/>
      <c r="E198" s="25"/>
      <c r="F198" s="25"/>
      <c r="G198" s="25"/>
      <c r="H198" s="257"/>
      <c r="I198" s="25"/>
      <c r="J198" s="25"/>
      <c r="K198" s="25"/>
    </row>
    <row r="199" spans="1:11" ht="12.75">
      <c r="A199" s="148" t="s">
        <v>79</v>
      </c>
      <c r="B199" s="149"/>
      <c r="D199" s="25"/>
      <c r="E199" s="25"/>
      <c r="F199" s="25"/>
      <c r="G199" s="25"/>
      <c r="H199" s="257"/>
      <c r="I199" s="25"/>
      <c r="J199" s="25"/>
      <c r="K199" s="25"/>
    </row>
    <row r="200" spans="1:10" ht="12.75">
      <c r="A200" s="148" t="s">
        <v>80</v>
      </c>
      <c r="B200" s="149"/>
      <c r="D200" s="25"/>
      <c r="E200" s="25"/>
      <c r="F200" s="25"/>
      <c r="G200" s="25"/>
      <c r="H200" s="257"/>
      <c r="I200" s="25"/>
      <c r="J200" s="25"/>
    </row>
    <row r="201" spans="1:10" ht="12.75">
      <c r="A201" s="25"/>
      <c r="B201" s="25"/>
      <c r="C201" s="150"/>
      <c r="D201" s="25"/>
      <c r="E201" s="25"/>
      <c r="F201" s="25"/>
      <c r="G201" s="25"/>
      <c r="H201" s="257"/>
      <c r="I201" s="25"/>
      <c r="J201" s="25"/>
    </row>
    <row r="202" spans="1:10" ht="12.75">
      <c r="A202" s="23"/>
      <c r="B202" s="25"/>
      <c r="C202" s="25"/>
      <c r="D202" s="25"/>
      <c r="E202" s="25"/>
      <c r="F202" s="25"/>
      <c r="G202" s="25"/>
      <c r="H202" s="257"/>
      <c r="I202" s="25"/>
      <c r="J202" s="25"/>
    </row>
    <row r="203" spans="1:10" ht="12.75">
      <c r="A203" s="23"/>
      <c r="B203" s="25"/>
      <c r="C203" s="25"/>
      <c r="D203" s="25"/>
      <c r="E203" s="25"/>
      <c r="F203" s="25"/>
      <c r="G203" s="25"/>
      <c r="H203" s="257"/>
      <c r="I203" s="25"/>
      <c r="J203" s="25"/>
    </row>
    <row r="204" spans="1:10" ht="12.75">
      <c r="A204" s="23"/>
      <c r="B204" s="25"/>
      <c r="C204" s="25"/>
      <c r="D204" s="25"/>
      <c r="E204" s="25"/>
      <c r="F204" s="25"/>
      <c r="G204" s="25"/>
      <c r="H204" s="257"/>
      <c r="I204" s="25"/>
      <c r="J204" s="25"/>
    </row>
    <row r="205" spans="1:10" ht="12.75">
      <c r="A205" s="23"/>
      <c r="B205" s="25"/>
      <c r="C205" s="25"/>
      <c r="D205" s="25"/>
      <c r="E205" s="25"/>
      <c r="F205" s="25"/>
      <c r="G205" s="25"/>
      <c r="H205" s="257"/>
      <c r="I205" s="25"/>
      <c r="J205" s="25"/>
    </row>
    <row r="206" spans="1:9" ht="12.75">
      <c r="A206" s="20"/>
      <c r="B206" s="37"/>
      <c r="C206" s="3"/>
      <c r="D206" s="21" t="s">
        <v>82</v>
      </c>
      <c r="E206" s="36" t="s">
        <v>87</v>
      </c>
      <c r="F206" s="21"/>
      <c r="G206" s="36"/>
      <c r="H206" s="446"/>
      <c r="I206" s="36"/>
    </row>
    <row r="207" spans="1:9" ht="12.75">
      <c r="A207" s="23"/>
      <c r="B207" s="25"/>
      <c r="C207" s="24" t="s">
        <v>81</v>
      </c>
      <c r="D207" s="40" t="s">
        <v>83</v>
      </c>
      <c r="E207" s="26" t="s">
        <v>86</v>
      </c>
      <c r="F207" s="40" t="s">
        <v>85</v>
      </c>
      <c r="G207" s="24" t="s">
        <v>46</v>
      </c>
      <c r="H207" s="281" t="s">
        <v>89</v>
      </c>
      <c r="I207" s="24" t="s">
        <v>11</v>
      </c>
    </row>
    <row r="208" spans="1:9" ht="13.5" thickBot="1">
      <c r="A208" s="151" t="s">
        <v>92</v>
      </c>
      <c r="B208" s="152"/>
      <c r="C208" s="28" t="s">
        <v>44</v>
      </c>
      <c r="D208" s="153" t="s">
        <v>84</v>
      </c>
      <c r="E208" s="30" t="s">
        <v>37</v>
      </c>
      <c r="F208" s="153" t="s">
        <v>46</v>
      </c>
      <c r="G208" s="28" t="s">
        <v>47</v>
      </c>
      <c r="H208" s="29" t="s">
        <v>90</v>
      </c>
      <c r="I208" s="28" t="s">
        <v>91</v>
      </c>
    </row>
    <row r="209" spans="1:9" ht="13.5" thickTop="1">
      <c r="A209" s="23" t="s">
        <v>93</v>
      </c>
      <c r="B209" s="25"/>
      <c r="C209" s="154"/>
      <c r="D209" s="155"/>
      <c r="E209" s="156"/>
      <c r="F209" s="157"/>
      <c r="G209" s="158"/>
      <c r="H209" s="292"/>
      <c r="I209" s="158"/>
    </row>
    <row r="210" spans="1:9" ht="12.75">
      <c r="A210" s="23" t="s">
        <v>94</v>
      </c>
      <c r="B210" s="25"/>
      <c r="C210" s="160"/>
      <c r="D210" s="161"/>
      <c r="E210" s="162"/>
      <c r="F210" s="163"/>
      <c r="G210" s="164"/>
      <c r="H210" s="292"/>
      <c r="I210" s="165"/>
    </row>
    <row r="211" spans="1:9" ht="12.75">
      <c r="A211" s="33" t="s">
        <v>95</v>
      </c>
      <c r="B211" s="139"/>
      <c r="C211" s="166"/>
      <c r="D211" s="167"/>
      <c r="E211" s="168"/>
      <c r="F211" s="169"/>
      <c r="G211" s="168"/>
      <c r="H211" s="447"/>
      <c r="I211" s="170"/>
    </row>
    <row r="212" ht="12.75"/>
    <row r="213" ht="12.75"/>
    <row r="214" ht="12.75"/>
    <row r="215" ht="12.75"/>
    <row r="216" spans="5:9" ht="12.75">
      <c r="E216" s="171"/>
      <c r="I216" s="171"/>
    </row>
    <row r="217" ht="12.75">
      <c r="A217" s="1" t="s">
        <v>191</v>
      </c>
    </row>
    <row r="218" spans="1:7" ht="12.75">
      <c r="A218" s="172" t="s">
        <v>96</v>
      </c>
      <c r="B218" s="99"/>
      <c r="C218" s="99"/>
      <c r="D218" s="99"/>
      <c r="E218" s="99"/>
      <c r="F218" s="99"/>
      <c r="G218" s="99"/>
    </row>
    <row r="219" spans="1:7" ht="12.75">
      <c r="A219" s="99"/>
      <c r="B219" s="99"/>
      <c r="C219" s="99"/>
      <c r="D219" s="99"/>
      <c r="E219" s="99"/>
      <c r="F219" s="99"/>
      <c r="G219" s="173"/>
    </row>
    <row r="220" spans="1:7" ht="13.5" thickBot="1">
      <c r="A220" s="172" t="s">
        <v>97</v>
      </c>
      <c r="B220" s="172"/>
      <c r="C220" s="172"/>
      <c r="D220" s="172"/>
      <c r="E220" s="172"/>
      <c r="F220" s="99"/>
      <c r="G220" s="99"/>
    </row>
    <row r="221" spans="1:7" ht="12.75">
      <c r="A221" s="174" t="s">
        <v>98</v>
      </c>
      <c r="B221" s="174" t="s">
        <v>99</v>
      </c>
      <c r="C221" s="174" t="s">
        <v>100</v>
      </c>
      <c r="D221" s="174" t="s">
        <v>101</v>
      </c>
      <c r="E221" s="174" t="s">
        <v>102</v>
      </c>
      <c r="F221" s="99"/>
      <c r="G221" s="99"/>
    </row>
    <row r="222" spans="1:7" ht="12.75">
      <c r="A222" s="175">
        <v>0.1</v>
      </c>
      <c r="B222" s="109">
        <v>6</v>
      </c>
      <c r="C222" s="109">
        <v>154</v>
      </c>
      <c r="D222" s="103">
        <v>25.666666666666668</v>
      </c>
      <c r="E222" s="103">
        <v>11.066666666666697</v>
      </c>
      <c r="F222" s="99"/>
      <c r="G222" s="99"/>
    </row>
    <row r="223" spans="1:7" ht="12.75">
      <c r="A223" s="175">
        <v>0.2</v>
      </c>
      <c r="B223" s="109">
        <v>6</v>
      </c>
      <c r="C223" s="109">
        <v>216</v>
      </c>
      <c r="D223" s="103">
        <v>36</v>
      </c>
      <c r="E223" s="103">
        <v>37.6</v>
      </c>
      <c r="F223" s="99"/>
      <c r="G223" s="99"/>
    </row>
    <row r="224" spans="1:7" ht="13.5" thickBot="1">
      <c r="A224" s="176">
        <v>0.3</v>
      </c>
      <c r="B224" s="105">
        <v>6</v>
      </c>
      <c r="C224" s="105">
        <v>217</v>
      </c>
      <c r="D224" s="113">
        <v>36.166666666666664</v>
      </c>
      <c r="E224" s="113">
        <v>6.966666666666606</v>
      </c>
      <c r="F224" s="99"/>
      <c r="G224" s="99"/>
    </row>
    <row r="225" spans="1:7" ht="12.75">
      <c r="A225" s="99"/>
      <c r="B225" s="99"/>
      <c r="C225" s="99"/>
      <c r="D225" s="99"/>
      <c r="E225" s="99"/>
      <c r="F225" s="99"/>
      <c r="G225" s="99"/>
    </row>
    <row r="226" spans="1:7" ht="12.75">
      <c r="A226" s="99"/>
      <c r="B226" s="99"/>
      <c r="C226" s="99"/>
      <c r="D226" s="99"/>
      <c r="E226" s="99"/>
      <c r="F226" s="99"/>
      <c r="G226" s="99"/>
    </row>
    <row r="227" spans="1:8" ht="12.75">
      <c r="A227" s="172" t="s">
        <v>34</v>
      </c>
      <c r="B227" s="172"/>
      <c r="C227" s="172"/>
      <c r="D227" s="172"/>
      <c r="E227" s="172"/>
      <c r="F227" s="172"/>
      <c r="G227" s="172"/>
      <c r="H227" s="448"/>
    </row>
    <row r="228" spans="1:8" ht="12.75">
      <c r="A228" s="177" t="s">
        <v>41</v>
      </c>
      <c r="B228" s="177" t="s">
        <v>45</v>
      </c>
      <c r="C228" s="177" t="s">
        <v>43</v>
      </c>
      <c r="D228" s="177" t="s">
        <v>46</v>
      </c>
      <c r="E228" s="177" t="s">
        <v>48</v>
      </c>
      <c r="F228" s="177" t="s">
        <v>11</v>
      </c>
      <c r="G228" s="632" t="s">
        <v>50</v>
      </c>
      <c r="H228" s="632"/>
    </row>
    <row r="229" spans="1:8" ht="13.5" thickBot="1">
      <c r="A229" s="178" t="s">
        <v>42</v>
      </c>
      <c r="B229" s="178" t="s">
        <v>46</v>
      </c>
      <c r="C229" s="178" t="s">
        <v>44</v>
      </c>
      <c r="D229" s="178" t="s">
        <v>47</v>
      </c>
      <c r="E229" s="178" t="s">
        <v>24</v>
      </c>
      <c r="F229" s="178" t="s">
        <v>49</v>
      </c>
      <c r="G229" s="178" t="s">
        <v>51</v>
      </c>
      <c r="H229" s="449" t="s">
        <v>52</v>
      </c>
    </row>
    <row r="230" spans="1:8" ht="13.5" thickTop="1">
      <c r="A230" s="108" t="s">
        <v>103</v>
      </c>
      <c r="B230" s="103">
        <v>434.1111111111095</v>
      </c>
      <c r="C230" s="109">
        <v>2</v>
      </c>
      <c r="D230" s="103">
        <v>217.05555555555475</v>
      </c>
      <c r="E230" s="103">
        <v>11.704613541042445</v>
      </c>
      <c r="F230" s="103">
        <v>0.0008658002046062964</v>
      </c>
      <c r="G230" s="179">
        <v>3.682316673803143</v>
      </c>
      <c r="H230" s="450">
        <f>FINV(0.01,C230,C231)</f>
        <v>6.358873480731338</v>
      </c>
    </row>
    <row r="231" spans="1:7" ht="12.75">
      <c r="A231" s="108" t="s">
        <v>104</v>
      </c>
      <c r="B231" s="103">
        <v>278.1666666666679</v>
      </c>
      <c r="C231" s="109">
        <v>15</v>
      </c>
      <c r="D231" s="103">
        <v>18.544444444444526</v>
      </c>
      <c r="E231" s="103"/>
      <c r="F231" s="103"/>
      <c r="G231" s="103"/>
    </row>
    <row r="232" spans="1:7" ht="12.75">
      <c r="A232" s="108"/>
      <c r="B232" s="103"/>
      <c r="C232" s="109"/>
      <c r="D232" s="109"/>
      <c r="E232" s="109"/>
      <c r="F232" s="109"/>
      <c r="G232" s="109"/>
    </row>
    <row r="233" spans="1:8" ht="13.5" thickBot="1">
      <c r="A233" s="112" t="s">
        <v>37</v>
      </c>
      <c r="B233" s="113">
        <v>712.2777777777774</v>
      </c>
      <c r="C233" s="105">
        <v>17</v>
      </c>
      <c r="D233" s="105"/>
      <c r="E233" s="105"/>
      <c r="F233" s="105"/>
      <c r="G233" s="105"/>
      <c r="H233" s="443"/>
    </row>
    <row r="234" ht="12.75"/>
    <row r="235" ht="12.75"/>
    <row r="236" ht="12.75"/>
    <row r="237" ht="12.75"/>
    <row r="238" ht="12.75"/>
    <row r="239" ht="12.75">
      <c r="A239" s="1" t="s">
        <v>224</v>
      </c>
    </row>
    <row r="240" ht="12.75"/>
    <row r="241" spans="1:10" ht="12.75">
      <c r="A241" s="180"/>
      <c r="B241" s="643" t="s">
        <v>113</v>
      </c>
      <c r="C241" s="633"/>
      <c r="D241" s="634"/>
      <c r="E241" s="321" t="s">
        <v>45</v>
      </c>
      <c r="F241" s="324" t="s">
        <v>235</v>
      </c>
      <c r="G241" s="325" t="s">
        <v>236</v>
      </c>
      <c r="H241" s="451" t="s">
        <v>226</v>
      </c>
      <c r="I241" s="325" t="s">
        <v>11</v>
      </c>
      <c r="J241" s="326" t="s">
        <v>228</v>
      </c>
    </row>
    <row r="242" spans="1:10" ht="13.5" thickBot="1">
      <c r="A242" s="181" t="s">
        <v>111</v>
      </c>
      <c r="B242" s="182"/>
      <c r="C242" s="182"/>
      <c r="D242" s="182"/>
      <c r="E242" s="322" t="s">
        <v>225</v>
      </c>
      <c r="F242" s="327" t="s">
        <v>3</v>
      </c>
      <c r="G242" s="328" t="s">
        <v>111</v>
      </c>
      <c r="H242" s="452" t="s">
        <v>227</v>
      </c>
      <c r="I242" s="328" t="s">
        <v>227</v>
      </c>
      <c r="J242" s="329" t="s">
        <v>35</v>
      </c>
    </row>
    <row r="243" spans="1:10" ht="13.5" thickTop="1">
      <c r="A243" s="146" t="s">
        <v>112</v>
      </c>
      <c r="B243" s="26">
        <v>-1</v>
      </c>
      <c r="C243" s="26">
        <v>0</v>
      </c>
      <c r="D243" s="26">
        <v>1</v>
      </c>
      <c r="E243" s="183"/>
      <c r="F243" s="330">
        <f>B243^2+C243^2+D243^2</f>
        <v>2</v>
      </c>
      <c r="G243" s="342">
        <f>6*E243^2/F243</f>
        <v>0</v>
      </c>
      <c r="H243" s="424">
        <f>G243/$D$231</f>
        <v>0</v>
      </c>
      <c r="I243" s="344">
        <f>FDIST(H243,1,$C$231)</f>
        <v>1</v>
      </c>
      <c r="J243" s="340">
        <f>E243/F243</f>
        <v>0</v>
      </c>
    </row>
    <row r="244" spans="1:10" ht="12.75">
      <c r="A244" s="147" t="s">
        <v>114</v>
      </c>
      <c r="B244" s="63">
        <v>1</v>
      </c>
      <c r="C244" s="63">
        <v>-2</v>
      </c>
      <c r="D244" s="63">
        <v>1</v>
      </c>
      <c r="E244" s="184"/>
      <c r="F244" s="331">
        <f>B244^2+C244^2+D244^2</f>
        <v>6</v>
      </c>
      <c r="G244" s="343">
        <f>6*E244^2/F244</f>
        <v>0</v>
      </c>
      <c r="H244" s="431">
        <f>G244/$D$231</f>
        <v>0</v>
      </c>
      <c r="I244" s="345">
        <f>FDIST(H244,1,$C$231)</f>
        <v>1</v>
      </c>
      <c r="J244" s="341">
        <f>E244/F244</f>
        <v>0</v>
      </c>
    </row>
    <row r="245" spans="2:7" ht="12.75">
      <c r="B245" s="185"/>
      <c r="C245" s="185"/>
      <c r="D245" s="185"/>
      <c r="G245" s="171"/>
    </row>
    <row r="246" spans="2:7" ht="12.75">
      <c r="B246" s="185"/>
      <c r="C246" s="185"/>
      <c r="D246" s="185"/>
      <c r="G246" s="171"/>
    </row>
    <row r="247" spans="2:7" ht="12.75">
      <c r="B247" s="185"/>
      <c r="C247" s="185"/>
      <c r="D247" s="185"/>
      <c r="G247" s="171"/>
    </row>
    <row r="248" spans="2:7" ht="12.75">
      <c r="B248" s="185"/>
      <c r="C248" s="185"/>
      <c r="D248" s="185"/>
      <c r="G248" s="171"/>
    </row>
    <row r="249" spans="2:7" ht="12.75">
      <c r="B249" s="185"/>
      <c r="C249" s="185"/>
      <c r="D249" s="185"/>
      <c r="G249" s="171"/>
    </row>
    <row r="250" spans="2:7" ht="12.75">
      <c r="B250" s="185"/>
      <c r="C250" s="185"/>
      <c r="D250" s="185"/>
      <c r="G250" s="171"/>
    </row>
    <row r="251" spans="2:7" ht="12.75">
      <c r="B251" s="185"/>
      <c r="C251" s="185"/>
      <c r="D251" s="185"/>
      <c r="G251" s="171"/>
    </row>
    <row r="252" spans="2:7" ht="12.75">
      <c r="B252" s="185"/>
      <c r="C252" s="185"/>
      <c r="D252" s="185"/>
      <c r="G252" s="171"/>
    </row>
    <row r="253" spans="2:7" ht="12.75">
      <c r="B253" s="185"/>
      <c r="C253" s="185"/>
      <c r="D253" s="185"/>
      <c r="G253" s="171"/>
    </row>
    <row r="254" spans="2:7" ht="12.75">
      <c r="B254" s="185"/>
      <c r="C254" s="185"/>
      <c r="D254" s="185"/>
      <c r="G254" s="171"/>
    </row>
    <row r="255" spans="2:7" ht="12.75">
      <c r="B255" s="185"/>
      <c r="C255" s="185"/>
      <c r="D255" s="185"/>
      <c r="G255" s="171"/>
    </row>
    <row r="256" spans="2:7" ht="12.75">
      <c r="B256" s="185"/>
      <c r="C256" s="185"/>
      <c r="D256" s="185"/>
      <c r="G256" s="171"/>
    </row>
    <row r="257" spans="2:7" ht="12.75">
      <c r="B257" s="185"/>
      <c r="C257" s="185"/>
      <c r="D257" s="185"/>
      <c r="G257" s="171"/>
    </row>
    <row r="258" spans="2:7" ht="12.75">
      <c r="B258" s="185"/>
      <c r="C258" s="185"/>
      <c r="D258" s="185"/>
      <c r="G258" s="171"/>
    </row>
    <row r="259" spans="2:7" ht="12.75">
      <c r="B259" s="185"/>
      <c r="C259" s="185"/>
      <c r="D259" s="185"/>
      <c r="G259" s="171"/>
    </row>
    <row r="260" spans="2:7" ht="12.75">
      <c r="B260" s="185"/>
      <c r="C260" s="185"/>
      <c r="D260" s="185"/>
      <c r="G260" s="171"/>
    </row>
    <row r="261" spans="2:7" ht="12.75">
      <c r="B261" s="185"/>
      <c r="C261" s="185"/>
      <c r="D261" s="185"/>
      <c r="G261" s="171"/>
    </row>
    <row r="262" spans="2:7" ht="12.75">
      <c r="B262" s="185"/>
      <c r="C262" s="185"/>
      <c r="D262" s="185"/>
      <c r="G262" s="171"/>
    </row>
    <row r="263" spans="2:7" ht="12.75">
      <c r="B263" s="185"/>
      <c r="C263" s="185"/>
      <c r="D263" s="185"/>
      <c r="G263" s="171"/>
    </row>
    <row r="264" spans="2:7" ht="12.75">
      <c r="B264" s="185"/>
      <c r="C264" s="185"/>
      <c r="D264" s="185"/>
      <c r="G264" s="171"/>
    </row>
    <row r="265" spans="2:7" ht="12.75">
      <c r="B265" s="185"/>
      <c r="C265" s="185"/>
      <c r="D265" s="185"/>
      <c r="G265" s="171"/>
    </row>
    <row r="266" spans="2:7" ht="12.75">
      <c r="B266" s="185"/>
      <c r="C266" s="185"/>
      <c r="D266" s="185"/>
      <c r="G266" s="171"/>
    </row>
    <row r="267" spans="2:7" ht="12.75">
      <c r="B267" s="185"/>
      <c r="C267" s="185"/>
      <c r="D267" s="185"/>
      <c r="G267" s="171"/>
    </row>
    <row r="268" spans="1:2" ht="12.75">
      <c r="A268" s="363" t="s">
        <v>238</v>
      </c>
      <c r="B268" s="363" t="s">
        <v>239</v>
      </c>
    </row>
    <row r="269" ht="12.75"/>
    <row r="270" spans="1:6" ht="12.75">
      <c r="A270" s="186"/>
      <c r="B270" s="187" t="s">
        <v>76</v>
      </c>
      <c r="C270" s="187" t="s">
        <v>7</v>
      </c>
      <c r="D270" s="187" t="s">
        <v>70</v>
      </c>
      <c r="E270" s="644" t="s">
        <v>117</v>
      </c>
      <c r="F270" s="645"/>
    </row>
    <row r="271" spans="1:6" ht="13.5" thickBot="1">
      <c r="A271" s="181" t="s">
        <v>7</v>
      </c>
      <c r="B271" s="188" t="s">
        <v>3</v>
      </c>
      <c r="C271" s="188" t="s">
        <v>69</v>
      </c>
      <c r="D271" s="188" t="s">
        <v>6</v>
      </c>
      <c r="E271" s="189" t="s">
        <v>115</v>
      </c>
      <c r="F271" s="189" t="s">
        <v>116</v>
      </c>
    </row>
    <row r="272" spans="1:6" ht="13.5" thickTop="1">
      <c r="A272" s="146">
        <v>1</v>
      </c>
      <c r="B272" s="26">
        <v>0.1</v>
      </c>
      <c r="C272" s="26">
        <v>1</v>
      </c>
      <c r="D272" s="5"/>
      <c r="E272" s="190">
        <v>-1</v>
      </c>
      <c r="F272" s="190">
        <v>1</v>
      </c>
    </row>
    <row r="273" spans="1:6" ht="12.75">
      <c r="A273" s="146">
        <v>2</v>
      </c>
      <c r="B273" s="26">
        <v>0.1</v>
      </c>
      <c r="C273" s="26">
        <v>2</v>
      </c>
      <c r="D273" s="130"/>
      <c r="E273" s="190">
        <v>-1</v>
      </c>
      <c r="F273" s="190">
        <v>1</v>
      </c>
    </row>
    <row r="274" spans="1:6" ht="12.75">
      <c r="A274" s="146">
        <v>3</v>
      </c>
      <c r="B274" s="26">
        <v>0.1</v>
      </c>
      <c r="C274" s="26">
        <v>3</v>
      </c>
      <c r="D274" s="130"/>
      <c r="E274" s="190">
        <v>-1</v>
      </c>
      <c r="F274" s="190">
        <v>1</v>
      </c>
    </row>
    <row r="275" spans="1:6" ht="12.75">
      <c r="A275" s="146">
        <v>4</v>
      </c>
      <c r="B275" s="26">
        <v>0.1</v>
      </c>
      <c r="C275" s="26">
        <v>4</v>
      </c>
      <c r="D275" s="130"/>
      <c r="E275" s="190">
        <v>-1</v>
      </c>
      <c r="F275" s="190">
        <v>1</v>
      </c>
    </row>
    <row r="276" spans="1:6" ht="12.75">
      <c r="A276" s="146">
        <v>5</v>
      </c>
      <c r="B276" s="26">
        <v>0.1</v>
      </c>
      <c r="C276" s="26">
        <v>5</v>
      </c>
      <c r="D276" s="130"/>
      <c r="E276" s="190">
        <v>-1</v>
      </c>
      <c r="F276" s="190">
        <v>1</v>
      </c>
    </row>
    <row r="277" spans="1:6" ht="12.75">
      <c r="A277" s="146">
        <v>6</v>
      </c>
      <c r="B277" s="26">
        <v>0.1</v>
      </c>
      <c r="C277" s="26">
        <v>6</v>
      </c>
      <c r="D277" s="130"/>
      <c r="E277" s="190">
        <v>-1</v>
      </c>
      <c r="F277" s="190">
        <v>1</v>
      </c>
    </row>
    <row r="278" spans="1:6" ht="12.75">
      <c r="A278" s="146">
        <v>7</v>
      </c>
      <c r="B278" s="26">
        <v>0.2</v>
      </c>
      <c r="C278" s="26">
        <v>1</v>
      </c>
      <c r="D278" s="130"/>
      <c r="E278" s="190">
        <v>0</v>
      </c>
      <c r="F278" s="190">
        <v>-2</v>
      </c>
    </row>
    <row r="279" spans="1:6" ht="12.75">
      <c r="A279" s="146">
        <v>8</v>
      </c>
      <c r="B279" s="26">
        <v>0.2</v>
      </c>
      <c r="C279" s="26">
        <v>2</v>
      </c>
      <c r="D279" s="130"/>
      <c r="E279" s="190">
        <v>0</v>
      </c>
      <c r="F279" s="190">
        <v>-2</v>
      </c>
    </row>
    <row r="280" spans="1:6" ht="12.75">
      <c r="A280" s="146">
        <v>9</v>
      </c>
      <c r="B280" s="26">
        <v>0.2</v>
      </c>
      <c r="C280" s="26">
        <v>3</v>
      </c>
      <c r="D280" s="130"/>
      <c r="E280" s="190">
        <v>0</v>
      </c>
      <c r="F280" s="190">
        <v>-2</v>
      </c>
    </row>
    <row r="281" spans="1:6" ht="12.75">
      <c r="A281" s="146">
        <v>10</v>
      </c>
      <c r="B281" s="26">
        <v>0.2</v>
      </c>
      <c r="C281" s="26">
        <v>4</v>
      </c>
      <c r="D281" s="130"/>
      <c r="E281" s="190">
        <v>0</v>
      </c>
      <c r="F281" s="190">
        <v>-2</v>
      </c>
    </row>
    <row r="282" spans="1:6" ht="12.75">
      <c r="A282" s="146">
        <v>11</v>
      </c>
      <c r="B282" s="26">
        <v>0.2</v>
      </c>
      <c r="C282" s="26">
        <v>5</v>
      </c>
      <c r="D282" s="130"/>
      <c r="E282" s="190">
        <v>0</v>
      </c>
      <c r="F282" s="190">
        <v>-2</v>
      </c>
    </row>
    <row r="283" spans="1:6" ht="12.75">
      <c r="A283" s="146">
        <v>12</v>
      </c>
      <c r="B283" s="26">
        <v>0.2</v>
      </c>
      <c r="C283" s="26">
        <v>6</v>
      </c>
      <c r="D283" s="130"/>
      <c r="E283" s="190">
        <v>0</v>
      </c>
      <c r="F283" s="190">
        <v>-2</v>
      </c>
    </row>
    <row r="284" spans="1:6" ht="12.75">
      <c r="A284" s="146">
        <v>13</v>
      </c>
      <c r="B284" s="26">
        <v>0.3</v>
      </c>
      <c r="C284" s="26">
        <v>1</v>
      </c>
      <c r="D284" s="130"/>
      <c r="E284" s="190">
        <v>1</v>
      </c>
      <c r="F284" s="190">
        <v>1</v>
      </c>
    </row>
    <row r="285" spans="1:6" ht="12.75">
      <c r="A285" s="146">
        <v>14</v>
      </c>
      <c r="B285" s="26">
        <v>0.3</v>
      </c>
      <c r="C285" s="26">
        <v>2</v>
      </c>
      <c r="D285" s="130"/>
      <c r="E285" s="190">
        <v>1</v>
      </c>
      <c r="F285" s="190">
        <v>1</v>
      </c>
    </row>
    <row r="286" spans="1:6" ht="12.75">
      <c r="A286" s="146">
        <v>15</v>
      </c>
      <c r="B286" s="26">
        <v>0.3</v>
      </c>
      <c r="C286" s="26">
        <v>3</v>
      </c>
      <c r="D286" s="130"/>
      <c r="E286" s="190">
        <v>1</v>
      </c>
      <c r="F286" s="190">
        <v>1</v>
      </c>
    </row>
    <row r="287" spans="1:6" ht="12.75">
      <c r="A287" s="146">
        <v>16</v>
      </c>
      <c r="B287" s="26">
        <v>0.3</v>
      </c>
      <c r="C287" s="26">
        <v>4</v>
      </c>
      <c r="D287" s="130"/>
      <c r="E287" s="190">
        <v>1</v>
      </c>
      <c r="F287" s="190">
        <v>1</v>
      </c>
    </row>
    <row r="288" spans="1:6" ht="12.75">
      <c r="A288" s="146">
        <v>17</v>
      </c>
      <c r="B288" s="26">
        <v>0.3</v>
      </c>
      <c r="C288" s="26">
        <v>5</v>
      </c>
      <c r="D288" s="130"/>
      <c r="E288" s="190">
        <v>1</v>
      </c>
      <c r="F288" s="190">
        <v>1</v>
      </c>
    </row>
    <row r="289" spans="1:6" ht="12.75">
      <c r="A289" s="147">
        <v>18</v>
      </c>
      <c r="B289" s="63">
        <v>0.3</v>
      </c>
      <c r="C289" s="63">
        <v>6</v>
      </c>
      <c r="D289" s="141"/>
      <c r="E289" s="191">
        <v>1</v>
      </c>
      <c r="F289" s="191">
        <v>1</v>
      </c>
    </row>
    <row r="290" ht="12.75"/>
    <row r="291" ht="12.75"/>
    <row r="292" ht="12.75"/>
    <row r="293" spans="1:8" ht="12.75">
      <c r="A293" s="172"/>
      <c r="B293" s="99"/>
      <c r="C293" s="99"/>
      <c r="D293" s="99"/>
      <c r="E293" s="99"/>
      <c r="F293" s="99"/>
      <c r="G293" s="99"/>
      <c r="H293" s="99"/>
    </row>
    <row r="294" spans="1:8" ht="13.5" thickBot="1">
      <c r="A294" s="172"/>
      <c r="B294" s="99"/>
      <c r="C294" s="99"/>
      <c r="D294" s="99"/>
      <c r="E294" s="99"/>
      <c r="F294" s="99"/>
      <c r="G294" s="99"/>
      <c r="H294" s="99"/>
    </row>
    <row r="295" spans="1:8" ht="12.75">
      <c r="A295" s="192"/>
      <c r="B295" s="101"/>
      <c r="C295" s="99"/>
      <c r="D295" s="99"/>
      <c r="E295" s="99"/>
      <c r="F295" s="99"/>
      <c r="G295" s="99"/>
      <c r="H295" s="99"/>
    </row>
    <row r="296" spans="1:8" ht="12.75">
      <c r="A296" s="108"/>
      <c r="B296" s="103"/>
      <c r="C296" s="99"/>
      <c r="D296" s="99"/>
      <c r="E296" s="99"/>
      <c r="F296" s="99"/>
      <c r="G296" s="99"/>
      <c r="H296" s="99"/>
    </row>
    <row r="297" spans="1:8" ht="12.75">
      <c r="A297" s="108"/>
      <c r="B297" s="103"/>
      <c r="C297" s="99"/>
      <c r="D297" s="99"/>
      <c r="E297" s="99"/>
      <c r="F297" s="99"/>
      <c r="G297" s="99"/>
      <c r="H297" s="99"/>
    </row>
    <row r="298" spans="1:8" ht="12.75">
      <c r="A298" s="108"/>
      <c r="B298" s="103"/>
      <c r="C298" s="99"/>
      <c r="D298" s="99"/>
      <c r="E298" s="99"/>
      <c r="F298" s="99"/>
      <c r="G298" s="99"/>
      <c r="H298" s="99"/>
    </row>
    <row r="299" spans="1:8" ht="12.75">
      <c r="A299" s="108"/>
      <c r="B299" s="103"/>
      <c r="C299" s="99"/>
      <c r="D299" s="99"/>
      <c r="E299" s="99"/>
      <c r="F299" s="99"/>
      <c r="G299" s="99"/>
      <c r="H299" s="99"/>
    </row>
    <row r="300" spans="1:8" ht="13.5" thickBot="1">
      <c r="A300" s="112"/>
      <c r="B300" s="105"/>
      <c r="C300" s="99"/>
      <c r="D300" s="99"/>
      <c r="E300" s="99"/>
      <c r="F300" s="99"/>
      <c r="G300" s="99"/>
      <c r="H300" s="99"/>
    </row>
    <row r="301" spans="1:8" ht="12.75">
      <c r="A301" s="99"/>
      <c r="B301" s="99"/>
      <c r="C301" s="99"/>
      <c r="D301" s="99"/>
      <c r="E301" s="99"/>
      <c r="F301" s="99"/>
      <c r="G301" s="99"/>
      <c r="H301" s="99"/>
    </row>
    <row r="302" spans="1:8" ht="12.75">
      <c r="A302" s="99"/>
      <c r="B302" s="99"/>
      <c r="C302" s="99"/>
      <c r="D302" s="99"/>
      <c r="E302" s="99"/>
      <c r="F302" s="99"/>
      <c r="G302" s="99"/>
      <c r="H302" s="99"/>
    </row>
    <row r="303" spans="1:8" ht="12.75">
      <c r="A303" s="106"/>
      <c r="B303" s="106"/>
      <c r="C303" s="106"/>
      <c r="D303" s="106"/>
      <c r="E303" s="106"/>
      <c r="F303" s="106"/>
      <c r="G303" s="642"/>
      <c r="H303" s="642"/>
    </row>
    <row r="304" spans="1:8" ht="13.5" thickBot="1">
      <c r="A304" s="107"/>
      <c r="B304" s="107"/>
      <c r="C304" s="107"/>
      <c r="D304" s="107"/>
      <c r="E304" s="107"/>
      <c r="F304" s="107"/>
      <c r="G304" s="107"/>
      <c r="H304" s="107"/>
    </row>
    <row r="305" spans="1:8" ht="13.5" thickTop="1">
      <c r="A305" s="372"/>
      <c r="B305" s="109"/>
      <c r="C305" s="103"/>
      <c r="D305" s="103"/>
      <c r="E305" s="103"/>
      <c r="F305" s="103"/>
      <c r="G305" s="111"/>
      <c r="H305" s="111"/>
    </row>
    <row r="306" spans="1:8" ht="12.75">
      <c r="A306" s="372"/>
      <c r="B306" s="109"/>
      <c r="C306" s="103"/>
      <c r="D306" s="103"/>
      <c r="E306" s="103"/>
      <c r="F306" s="103"/>
      <c r="G306" s="99"/>
      <c r="H306" s="99"/>
    </row>
    <row r="307" spans="1:8" ht="13.5" thickBot="1">
      <c r="A307" s="373"/>
      <c r="B307" s="105"/>
      <c r="C307" s="113"/>
      <c r="D307" s="113"/>
      <c r="E307" s="113"/>
      <c r="F307" s="113"/>
      <c r="G307" s="114"/>
      <c r="H307" s="114"/>
    </row>
    <row r="308" spans="1:8" ht="13.5" thickBot="1">
      <c r="A308" s="374"/>
      <c r="B308" s="99"/>
      <c r="C308" s="99"/>
      <c r="D308" s="99"/>
      <c r="E308" s="99"/>
      <c r="F308" s="99"/>
      <c r="G308" s="99"/>
      <c r="H308" s="99"/>
    </row>
    <row r="309" spans="1:8" ht="12.75">
      <c r="A309" s="375"/>
      <c r="B309" s="375"/>
      <c r="C309" s="375"/>
      <c r="D309" s="375"/>
      <c r="E309" s="375"/>
      <c r="F309" s="375"/>
      <c r="G309" s="375"/>
      <c r="H309" s="99"/>
    </row>
    <row r="310" spans="1:8" ht="12.75">
      <c r="A310" s="372"/>
      <c r="B310" s="193"/>
      <c r="C310" s="193"/>
      <c r="D310" s="193"/>
      <c r="E310" s="193"/>
      <c r="F310" s="103"/>
      <c r="G310" s="103"/>
      <c r="H310" s="99"/>
    </row>
    <row r="311" spans="1:8" ht="12.75">
      <c r="A311" s="372"/>
      <c r="B311" s="193"/>
      <c r="C311" s="193"/>
      <c r="D311" s="193"/>
      <c r="E311" s="193"/>
      <c r="F311" s="103"/>
      <c r="G311" s="103"/>
      <c r="H311" s="99"/>
    </row>
    <row r="312" spans="1:8" ht="13.5" thickBot="1">
      <c r="A312" s="373"/>
      <c r="B312" s="376"/>
      <c r="C312" s="376"/>
      <c r="D312" s="376"/>
      <c r="E312" s="376"/>
      <c r="F312" s="113"/>
      <c r="G312" s="113"/>
      <c r="H312" s="99"/>
    </row>
    <row r="313" ht="12.75"/>
    <row r="314" ht="12.75"/>
    <row r="315" ht="12.75">
      <c r="A315" s="1" t="s">
        <v>192</v>
      </c>
    </row>
    <row r="316" ht="12.75">
      <c r="A316" s="1"/>
    </row>
    <row r="317" ht="12.75">
      <c r="A317" s="364" t="s">
        <v>240</v>
      </c>
    </row>
    <row r="318" spans="1:4" ht="12.75">
      <c r="A318" s="365"/>
      <c r="B318" s="325" t="s">
        <v>76</v>
      </c>
      <c r="C318" s="366"/>
      <c r="D318" s="325" t="s">
        <v>70</v>
      </c>
    </row>
    <row r="319" spans="1:4" ht="13.5" thickBot="1">
      <c r="A319" s="367" t="s">
        <v>7</v>
      </c>
      <c r="B319" s="328" t="s">
        <v>3</v>
      </c>
      <c r="C319" s="328" t="s">
        <v>118</v>
      </c>
      <c r="D319" s="328" t="s">
        <v>6</v>
      </c>
    </row>
    <row r="320" spans="1:4" ht="13.5" thickTop="1">
      <c r="A320" s="368">
        <v>1</v>
      </c>
      <c r="B320" s="338">
        <v>0.1</v>
      </c>
      <c r="C320" s="338">
        <f>B320^2</f>
        <v>0.010000000000000002</v>
      </c>
      <c r="D320" s="411"/>
    </row>
    <row r="321" spans="1:4" ht="12.75">
      <c r="A321" s="368">
        <v>2</v>
      </c>
      <c r="B321" s="338">
        <v>0.1</v>
      </c>
      <c r="C321" s="338">
        <f aca="true" t="shared" si="0" ref="C321:C337">B321^2</f>
        <v>0.010000000000000002</v>
      </c>
      <c r="D321" s="411"/>
    </row>
    <row r="322" spans="1:4" ht="12.75">
      <c r="A322" s="368">
        <v>3</v>
      </c>
      <c r="B322" s="338">
        <v>0.1</v>
      </c>
      <c r="C322" s="338">
        <f t="shared" si="0"/>
        <v>0.010000000000000002</v>
      </c>
      <c r="D322" s="411"/>
    </row>
    <row r="323" spans="1:4" ht="12.75">
      <c r="A323" s="368">
        <v>4</v>
      </c>
      <c r="B323" s="338">
        <v>0.1</v>
      </c>
      <c r="C323" s="338">
        <f t="shared" si="0"/>
        <v>0.010000000000000002</v>
      </c>
      <c r="D323" s="411"/>
    </row>
    <row r="324" spans="1:4" ht="12.75">
      <c r="A324" s="368">
        <v>5</v>
      </c>
      <c r="B324" s="338">
        <v>0.1</v>
      </c>
      <c r="C324" s="338">
        <f t="shared" si="0"/>
        <v>0.010000000000000002</v>
      </c>
      <c r="D324" s="411"/>
    </row>
    <row r="325" spans="1:4" ht="12.75">
      <c r="A325" s="368">
        <v>6</v>
      </c>
      <c r="B325" s="338">
        <v>0.1</v>
      </c>
      <c r="C325" s="338">
        <f t="shared" si="0"/>
        <v>0.010000000000000002</v>
      </c>
      <c r="D325" s="411"/>
    </row>
    <row r="326" spans="1:4" ht="12.75">
      <c r="A326" s="368">
        <v>7</v>
      </c>
      <c r="B326" s="338">
        <v>0.2</v>
      </c>
      <c r="C326" s="338">
        <f t="shared" si="0"/>
        <v>0.04000000000000001</v>
      </c>
      <c r="D326" s="411"/>
    </row>
    <row r="327" spans="1:4" ht="12.75">
      <c r="A327" s="368">
        <v>8</v>
      </c>
      <c r="B327" s="338">
        <v>0.2</v>
      </c>
      <c r="C327" s="338">
        <f t="shared" si="0"/>
        <v>0.04000000000000001</v>
      </c>
      <c r="D327" s="411"/>
    </row>
    <row r="328" spans="1:4" ht="12.75">
      <c r="A328" s="368">
        <v>9</v>
      </c>
      <c r="B328" s="338">
        <v>0.2</v>
      </c>
      <c r="C328" s="338">
        <f t="shared" si="0"/>
        <v>0.04000000000000001</v>
      </c>
      <c r="D328" s="411"/>
    </row>
    <row r="329" spans="1:4" ht="12.75">
      <c r="A329" s="368">
        <v>10</v>
      </c>
      <c r="B329" s="338">
        <v>0.2</v>
      </c>
      <c r="C329" s="338">
        <f t="shared" si="0"/>
        <v>0.04000000000000001</v>
      </c>
      <c r="D329" s="411"/>
    </row>
    <row r="330" spans="1:4" ht="12.75">
      <c r="A330" s="368">
        <v>11</v>
      </c>
      <c r="B330" s="338">
        <v>0.2</v>
      </c>
      <c r="C330" s="338">
        <f t="shared" si="0"/>
        <v>0.04000000000000001</v>
      </c>
      <c r="D330" s="411"/>
    </row>
    <row r="331" spans="1:4" ht="12.75">
      <c r="A331" s="368">
        <v>12</v>
      </c>
      <c r="B331" s="338">
        <v>0.2</v>
      </c>
      <c r="C331" s="338">
        <f t="shared" si="0"/>
        <v>0.04000000000000001</v>
      </c>
      <c r="D331" s="411"/>
    </row>
    <row r="332" spans="1:4" ht="12.75">
      <c r="A332" s="368">
        <v>13</v>
      </c>
      <c r="B332" s="338">
        <v>0.3</v>
      </c>
      <c r="C332" s="338">
        <f t="shared" si="0"/>
        <v>0.09</v>
      </c>
      <c r="D332" s="411"/>
    </row>
    <row r="333" spans="1:4" ht="12.75">
      <c r="A333" s="368">
        <v>14</v>
      </c>
      <c r="B333" s="338">
        <v>0.3</v>
      </c>
      <c r="C333" s="338">
        <f t="shared" si="0"/>
        <v>0.09</v>
      </c>
      <c r="D333" s="411"/>
    </row>
    <row r="334" spans="1:4" ht="12.75">
      <c r="A334" s="368">
        <v>15</v>
      </c>
      <c r="B334" s="338">
        <v>0.3</v>
      </c>
      <c r="C334" s="338">
        <f t="shared" si="0"/>
        <v>0.09</v>
      </c>
      <c r="D334" s="411"/>
    </row>
    <row r="335" spans="1:4" ht="12.75">
      <c r="A335" s="368">
        <v>16</v>
      </c>
      <c r="B335" s="338">
        <v>0.3</v>
      </c>
      <c r="C335" s="338">
        <f t="shared" si="0"/>
        <v>0.09</v>
      </c>
      <c r="D335" s="411"/>
    </row>
    <row r="336" spans="1:4" ht="12.75">
      <c r="A336" s="368">
        <v>17</v>
      </c>
      <c r="B336" s="338">
        <v>0.3</v>
      </c>
      <c r="C336" s="338">
        <f t="shared" si="0"/>
        <v>0.09</v>
      </c>
      <c r="D336" s="411"/>
    </row>
    <row r="337" spans="1:4" ht="12.75">
      <c r="A337" s="370">
        <v>18</v>
      </c>
      <c r="B337" s="339">
        <v>0.3</v>
      </c>
      <c r="C337" s="339">
        <f t="shared" si="0"/>
        <v>0.09</v>
      </c>
      <c r="D337" s="498"/>
    </row>
    <row r="338" ht="12.75">
      <c r="C338" s="190"/>
    </row>
    <row r="339" ht="12.75"/>
    <row r="340" spans="1:9" ht="12.75">
      <c r="A340" s="172"/>
      <c r="B340" s="99"/>
      <c r="C340" s="99"/>
      <c r="D340" s="99"/>
      <c r="E340" s="99"/>
      <c r="F340" s="99"/>
      <c r="G340" s="99"/>
      <c r="H340" s="99"/>
      <c r="I340" s="99"/>
    </row>
    <row r="341" spans="1:9" ht="13.5" thickBot="1">
      <c r="A341" s="172"/>
      <c r="B341" s="99"/>
      <c r="C341" s="99"/>
      <c r="D341" s="99"/>
      <c r="E341" s="99"/>
      <c r="F341" s="99"/>
      <c r="G341" s="99"/>
      <c r="H341" s="99"/>
      <c r="I341" s="99"/>
    </row>
    <row r="342" spans="1:9" ht="12.75">
      <c r="A342" s="192"/>
      <c r="B342" s="101"/>
      <c r="C342" s="99"/>
      <c r="D342" s="99"/>
      <c r="E342" s="99"/>
      <c r="F342" s="99"/>
      <c r="G342" s="99"/>
      <c r="H342" s="99"/>
      <c r="I342" s="99"/>
    </row>
    <row r="343" spans="1:9" ht="12.75">
      <c r="A343" s="108"/>
      <c r="B343" s="103"/>
      <c r="C343" s="99"/>
      <c r="D343" s="99"/>
      <c r="E343" s="99"/>
      <c r="F343" s="99"/>
      <c r="G343" s="99"/>
      <c r="H343" s="99"/>
      <c r="I343" s="99"/>
    </row>
    <row r="344" spans="1:9" ht="12.75">
      <c r="A344" s="108"/>
      <c r="B344" s="103"/>
      <c r="C344" s="99"/>
      <c r="D344" s="99"/>
      <c r="E344" s="99"/>
      <c r="F344" s="99"/>
      <c r="G344" s="99"/>
      <c r="H344" s="99"/>
      <c r="I344" s="99"/>
    </row>
    <row r="345" spans="1:9" ht="12.75">
      <c r="A345" s="108"/>
      <c r="B345" s="103"/>
      <c r="C345" s="99"/>
      <c r="D345" s="99"/>
      <c r="E345" s="99"/>
      <c r="F345" s="99"/>
      <c r="G345" s="99"/>
      <c r="H345" s="99"/>
      <c r="I345" s="99"/>
    </row>
    <row r="346" spans="1:9" ht="12.75">
      <c r="A346" s="108"/>
      <c r="B346" s="103"/>
      <c r="C346" s="99"/>
      <c r="D346" s="99"/>
      <c r="E346" s="99"/>
      <c r="F346" s="99"/>
      <c r="G346" s="99"/>
      <c r="H346" s="99"/>
      <c r="I346" s="99"/>
    </row>
    <row r="347" spans="1:9" ht="13.5" thickBot="1">
      <c r="A347" s="112"/>
      <c r="B347" s="105"/>
      <c r="C347" s="99"/>
      <c r="D347" s="99"/>
      <c r="E347" s="99"/>
      <c r="F347" s="99"/>
      <c r="G347" s="99"/>
      <c r="H347" s="99"/>
      <c r="I347" s="99"/>
    </row>
    <row r="348" spans="1:9" ht="12.75">
      <c r="A348" s="99"/>
      <c r="B348" s="99"/>
      <c r="C348" s="99"/>
      <c r="D348" s="99"/>
      <c r="E348" s="99"/>
      <c r="F348" s="99"/>
      <c r="G348" s="99"/>
      <c r="H348" s="99"/>
      <c r="I348" s="99"/>
    </row>
    <row r="349" spans="1:9" ht="12.75">
      <c r="A349" s="99"/>
      <c r="B349" s="99"/>
      <c r="C349" s="99"/>
      <c r="D349" s="99"/>
      <c r="E349" s="99"/>
      <c r="F349" s="99"/>
      <c r="G349" s="99"/>
      <c r="H349" s="99"/>
      <c r="I349" s="99"/>
    </row>
    <row r="350" spans="1:9" ht="12.75">
      <c r="A350" s="194"/>
      <c r="B350" s="194"/>
      <c r="C350" s="194"/>
      <c r="D350" s="194"/>
      <c r="E350" s="194"/>
      <c r="F350" s="194"/>
      <c r="G350" s="640"/>
      <c r="H350" s="640"/>
      <c r="I350" s="99"/>
    </row>
    <row r="351" spans="1:9" ht="13.5" thickBot="1">
      <c r="A351" s="195"/>
      <c r="B351" s="195"/>
      <c r="C351" s="195"/>
      <c r="D351" s="195"/>
      <c r="E351" s="195"/>
      <c r="F351" s="195"/>
      <c r="G351" s="195"/>
      <c r="H351" s="195"/>
      <c r="I351" s="99"/>
    </row>
    <row r="352" spans="1:9" ht="13.5" thickTop="1">
      <c r="A352" s="109"/>
      <c r="B352" s="109"/>
      <c r="C352" s="103"/>
      <c r="D352" s="103"/>
      <c r="E352" s="103"/>
      <c r="F352" s="103"/>
      <c r="G352" s="111"/>
      <c r="H352" s="111"/>
      <c r="I352" s="99"/>
    </row>
    <row r="353" spans="1:9" ht="12.75">
      <c r="A353" s="109"/>
      <c r="B353" s="109"/>
      <c r="C353" s="103"/>
      <c r="D353" s="103"/>
      <c r="E353" s="103"/>
      <c r="F353" s="103"/>
      <c r="G353" s="99"/>
      <c r="H353" s="99"/>
      <c r="I353" s="99"/>
    </row>
    <row r="354" spans="1:9" ht="13.5" thickBot="1">
      <c r="A354" s="105"/>
      <c r="B354" s="105"/>
      <c r="C354" s="113"/>
      <c r="D354" s="113"/>
      <c r="E354" s="113"/>
      <c r="F354" s="113"/>
      <c r="G354" s="114"/>
      <c r="H354" s="114"/>
      <c r="I354" s="99"/>
    </row>
    <row r="355" spans="1:9" ht="13.5" thickBot="1">
      <c r="A355" s="99"/>
      <c r="B355" s="99"/>
      <c r="C355" s="99"/>
      <c r="D355" s="99"/>
      <c r="E355" s="99"/>
      <c r="F355" s="99"/>
      <c r="G355" s="99"/>
      <c r="H355" s="99"/>
      <c r="I355" s="99"/>
    </row>
    <row r="356" spans="1:9" ht="12.75">
      <c r="A356" s="174"/>
      <c r="B356" s="174"/>
      <c r="C356" s="174"/>
      <c r="D356" s="174"/>
      <c r="E356" s="174"/>
      <c r="F356" s="174"/>
      <c r="G356" s="174"/>
      <c r="H356" s="174"/>
      <c r="I356" s="174"/>
    </row>
    <row r="357" spans="1:9" ht="12.75">
      <c r="A357" s="109"/>
      <c r="B357" s="103"/>
      <c r="C357" s="103"/>
      <c r="D357" s="103"/>
      <c r="E357" s="103"/>
      <c r="F357" s="103"/>
      <c r="G357" s="103"/>
      <c r="H357" s="103"/>
      <c r="I357" s="103"/>
    </row>
    <row r="358" spans="1:9" ht="12.75">
      <c r="A358" s="109"/>
      <c r="B358" s="103"/>
      <c r="C358" s="103"/>
      <c r="D358" s="103"/>
      <c r="E358" s="103"/>
      <c r="F358" s="103"/>
      <c r="G358" s="103"/>
      <c r="H358" s="103"/>
      <c r="I358" s="103"/>
    </row>
    <row r="359" spans="1:9" ht="13.5" thickBot="1">
      <c r="A359" s="105"/>
      <c r="B359" s="113"/>
      <c r="C359" s="113"/>
      <c r="D359" s="113"/>
      <c r="E359" s="113"/>
      <c r="F359" s="113"/>
      <c r="G359" s="113"/>
      <c r="H359" s="113"/>
      <c r="I359" s="113"/>
    </row>
    <row r="360" ht="12.75"/>
    <row r="361" ht="12.75"/>
    <row r="362" ht="12.75"/>
    <row r="363" spans="1:2" ht="12.75">
      <c r="A363" s="20" t="s">
        <v>119</v>
      </c>
      <c r="B363" s="196"/>
    </row>
    <row r="364" spans="1:2" ht="12.75">
      <c r="A364" s="33" t="s">
        <v>120</v>
      </c>
      <c r="B364" s="197"/>
    </row>
    <row r="365" ht="12.75"/>
    <row r="366" spans="1:2" ht="12.75">
      <c r="A366" s="20"/>
      <c r="B366" s="3" t="s">
        <v>122</v>
      </c>
    </row>
    <row r="367" spans="1:2" ht="13.5" thickBot="1">
      <c r="A367" s="27" t="s">
        <v>121</v>
      </c>
      <c r="B367" s="28" t="s">
        <v>123</v>
      </c>
    </row>
    <row r="368" spans="1:2" ht="13.5" thickTop="1">
      <c r="A368" s="198">
        <v>0.1</v>
      </c>
      <c r="B368" s="199"/>
    </row>
    <row r="369" spans="1:2" ht="12.75">
      <c r="A369" s="198">
        <f>A368+0.02</f>
        <v>0.12000000000000001</v>
      </c>
      <c r="B369" s="199"/>
    </row>
    <row r="370" spans="1:6" ht="12.75">
      <c r="A370" s="198">
        <f aca="true" t="shared" si="1" ref="A370:A378">A369+0.02</f>
        <v>0.14</v>
      </c>
      <c r="B370" s="199"/>
      <c r="D370" s="185"/>
      <c r="E370" s="185"/>
      <c r="F370" s="185"/>
    </row>
    <row r="371" spans="1:2" ht="12.75">
      <c r="A371" s="198">
        <f t="shared" si="1"/>
        <v>0.16</v>
      </c>
      <c r="B371" s="199"/>
    </row>
    <row r="372" spans="1:2" ht="12.75">
      <c r="A372" s="198">
        <f t="shared" si="1"/>
        <v>0.18</v>
      </c>
      <c r="B372" s="199"/>
    </row>
    <row r="373" spans="1:2" ht="12.75">
      <c r="A373" s="198">
        <f t="shared" si="1"/>
        <v>0.19999999999999998</v>
      </c>
      <c r="B373" s="199"/>
    </row>
    <row r="374" spans="1:2" ht="12.75">
      <c r="A374" s="198">
        <f t="shared" si="1"/>
        <v>0.21999999999999997</v>
      </c>
      <c r="B374" s="199"/>
    </row>
    <row r="375" spans="1:2" ht="12.75">
      <c r="A375" s="198">
        <f t="shared" si="1"/>
        <v>0.23999999999999996</v>
      </c>
      <c r="B375" s="199"/>
    </row>
    <row r="376" spans="1:2" ht="12.75">
      <c r="A376" s="198">
        <f t="shared" si="1"/>
        <v>0.25999999999999995</v>
      </c>
      <c r="B376" s="199"/>
    </row>
    <row r="377" spans="1:2" ht="12.75">
      <c r="A377" s="198">
        <f t="shared" si="1"/>
        <v>0.27999999999999997</v>
      </c>
      <c r="B377" s="199"/>
    </row>
    <row r="378" spans="1:2" ht="12.75">
      <c r="A378" s="200">
        <f t="shared" si="1"/>
        <v>0.3</v>
      </c>
      <c r="B378" s="201"/>
    </row>
    <row r="379" spans="1:2" ht="12.75">
      <c r="A379" s="202"/>
      <c r="B379" s="185"/>
    </row>
    <row r="380" spans="1:2" ht="12.75">
      <c r="A380" s="202"/>
      <c r="B380" s="185"/>
    </row>
    <row r="381" spans="1:2" ht="12.75">
      <c r="A381" s="202"/>
      <c r="B381" s="185"/>
    </row>
    <row r="382" spans="1:2" ht="12.75">
      <c r="A382" s="202"/>
      <c r="B382" s="185"/>
    </row>
    <row r="383" spans="1:2" ht="12.75">
      <c r="A383" s="202"/>
      <c r="B383" s="185"/>
    </row>
    <row r="384" spans="1:2" ht="12.75">
      <c r="A384" s="202"/>
      <c r="B384" s="185"/>
    </row>
    <row r="385" spans="1:2" ht="12.75">
      <c r="A385" s="202"/>
      <c r="B385" s="185"/>
    </row>
    <row r="386" spans="1:2" ht="12.75">
      <c r="A386" s="202"/>
      <c r="B386" s="185"/>
    </row>
    <row r="387" spans="1:2" ht="12.75">
      <c r="A387" s="202"/>
      <c r="B387" s="185"/>
    </row>
    <row r="388" spans="1:2" ht="12.75">
      <c r="A388" s="202"/>
      <c r="B388" s="185"/>
    </row>
    <row r="389" spans="1:2" ht="12.75">
      <c r="A389" s="202"/>
      <c r="B389" s="185"/>
    </row>
    <row r="390" spans="1:2" ht="15.75">
      <c r="A390" s="203" t="s">
        <v>193</v>
      </c>
      <c r="B390" s="185"/>
    </row>
    <row r="391" spans="1:2" ht="12.75">
      <c r="A391" s="202"/>
      <c r="B391" s="185"/>
    </row>
    <row r="392" spans="1:2" ht="12.75">
      <c r="A392" s="202"/>
      <c r="B392" s="185"/>
    </row>
    <row r="393" spans="1:4" ht="13.5" thickBot="1">
      <c r="A393" s="204" t="s">
        <v>126</v>
      </c>
      <c r="B393" s="205" t="s">
        <v>124</v>
      </c>
      <c r="C393" s="206" t="s">
        <v>69</v>
      </c>
      <c r="D393" s="207" t="s">
        <v>129</v>
      </c>
    </row>
    <row r="394" spans="1:4" ht="13.5" thickTop="1">
      <c r="A394" s="208">
        <v>30</v>
      </c>
      <c r="B394" s="209" t="s">
        <v>202</v>
      </c>
      <c r="C394" s="25">
        <v>1</v>
      </c>
      <c r="D394" s="5"/>
    </row>
    <row r="395" spans="1:4" ht="12.75">
      <c r="A395" s="208">
        <v>30</v>
      </c>
      <c r="B395" s="209" t="s">
        <v>202</v>
      </c>
      <c r="C395" s="25">
        <v>2</v>
      </c>
      <c r="D395" s="130"/>
    </row>
    <row r="396" spans="1:4" ht="12.75">
      <c r="A396" s="208">
        <v>30</v>
      </c>
      <c r="B396" s="209" t="s">
        <v>202</v>
      </c>
      <c r="C396" s="25">
        <v>3</v>
      </c>
      <c r="D396" s="130"/>
    </row>
    <row r="397" spans="1:4" ht="12.75">
      <c r="A397" s="208">
        <v>30</v>
      </c>
      <c r="B397" s="209" t="s">
        <v>202</v>
      </c>
      <c r="C397" s="25">
        <v>4</v>
      </c>
      <c r="D397" s="130"/>
    </row>
    <row r="398" spans="1:4" ht="12.75">
      <c r="A398" s="208">
        <v>30</v>
      </c>
      <c r="B398" s="209" t="s">
        <v>202</v>
      </c>
      <c r="C398" s="25">
        <v>5</v>
      </c>
      <c r="D398" s="130"/>
    </row>
    <row r="399" spans="1:4" ht="12.75">
      <c r="A399" s="208">
        <v>30</v>
      </c>
      <c r="B399" s="209" t="s">
        <v>202</v>
      </c>
      <c r="C399" s="25">
        <v>6</v>
      </c>
      <c r="D399" s="130"/>
    </row>
    <row r="400" spans="1:4" ht="12.75">
      <c r="A400" s="208">
        <v>30</v>
      </c>
      <c r="B400" s="209" t="s">
        <v>202</v>
      </c>
      <c r="C400" s="25">
        <v>7</v>
      </c>
      <c r="D400" s="130"/>
    </row>
    <row r="401" spans="1:4" ht="12.75">
      <c r="A401" s="208">
        <v>30</v>
      </c>
      <c r="B401" s="209" t="s">
        <v>202</v>
      </c>
      <c r="C401" s="25">
        <v>8</v>
      </c>
      <c r="D401" s="130"/>
    </row>
    <row r="402" spans="1:4" ht="12.75">
      <c r="A402" s="208">
        <v>30</v>
      </c>
      <c r="B402" s="209" t="s">
        <v>202</v>
      </c>
      <c r="C402" s="25">
        <v>9</v>
      </c>
      <c r="D402" s="130"/>
    </row>
    <row r="403" spans="1:4" ht="12.75">
      <c r="A403" s="208">
        <v>30</v>
      </c>
      <c r="B403" s="209" t="s">
        <v>202</v>
      </c>
      <c r="C403" s="25">
        <v>10</v>
      </c>
      <c r="D403" s="130"/>
    </row>
    <row r="404" spans="1:4" ht="12.75">
      <c r="A404" s="208">
        <v>30</v>
      </c>
      <c r="B404" s="209" t="s">
        <v>201</v>
      </c>
      <c r="C404" s="25">
        <v>1</v>
      </c>
      <c r="D404" s="130"/>
    </row>
    <row r="405" spans="1:4" ht="12.75">
      <c r="A405" s="208">
        <v>30</v>
      </c>
      <c r="B405" s="209" t="s">
        <v>201</v>
      </c>
      <c r="C405" s="25">
        <v>2</v>
      </c>
      <c r="D405" s="130"/>
    </row>
    <row r="406" spans="1:4" ht="12.75">
      <c r="A406" s="208">
        <v>30</v>
      </c>
      <c r="B406" s="209" t="s">
        <v>201</v>
      </c>
      <c r="C406" s="25">
        <v>3</v>
      </c>
      <c r="D406" s="130"/>
    </row>
    <row r="407" spans="1:4" ht="12.75">
      <c r="A407" s="208">
        <v>30</v>
      </c>
      <c r="B407" s="209" t="s">
        <v>201</v>
      </c>
      <c r="C407" s="25">
        <v>4</v>
      </c>
      <c r="D407" s="130"/>
    </row>
    <row r="408" spans="1:4" ht="12.75">
      <c r="A408" s="208">
        <v>30</v>
      </c>
      <c r="B408" s="209" t="s">
        <v>201</v>
      </c>
      <c r="C408" s="25">
        <v>5</v>
      </c>
      <c r="D408" s="130"/>
    </row>
    <row r="409" spans="1:4" ht="12.75">
      <c r="A409" s="208">
        <v>30</v>
      </c>
      <c r="B409" s="209" t="s">
        <v>201</v>
      </c>
      <c r="C409" s="25">
        <v>6</v>
      </c>
      <c r="D409" s="130"/>
    </row>
    <row r="410" spans="1:4" ht="12.75">
      <c r="A410" s="208">
        <v>30</v>
      </c>
      <c r="B410" s="209" t="s">
        <v>201</v>
      </c>
      <c r="C410" s="25">
        <v>7</v>
      </c>
      <c r="D410" s="130"/>
    </row>
    <row r="411" spans="1:4" ht="12.75">
      <c r="A411" s="208">
        <v>30</v>
      </c>
      <c r="B411" s="209" t="s">
        <v>201</v>
      </c>
      <c r="C411" s="25">
        <v>8</v>
      </c>
      <c r="D411" s="130"/>
    </row>
    <row r="412" spans="1:4" ht="12.75">
      <c r="A412" s="208">
        <v>30</v>
      </c>
      <c r="B412" s="209" t="s">
        <v>201</v>
      </c>
      <c r="C412" s="25">
        <v>9</v>
      </c>
      <c r="D412" s="130"/>
    </row>
    <row r="413" spans="1:4" ht="12.75">
      <c r="A413" s="208">
        <v>30</v>
      </c>
      <c r="B413" s="209" t="s">
        <v>201</v>
      </c>
      <c r="C413" s="25">
        <v>10</v>
      </c>
      <c r="D413" s="130"/>
    </row>
    <row r="414" spans="1:4" ht="12.75">
      <c r="A414" s="208">
        <v>30</v>
      </c>
      <c r="B414" s="209" t="s">
        <v>199</v>
      </c>
      <c r="C414" s="25">
        <v>1</v>
      </c>
      <c r="D414" s="130"/>
    </row>
    <row r="415" spans="1:4" ht="12.75">
      <c r="A415" s="208">
        <v>30</v>
      </c>
      <c r="B415" s="209" t="s">
        <v>199</v>
      </c>
      <c r="C415" s="25">
        <v>2</v>
      </c>
      <c r="D415" s="130"/>
    </row>
    <row r="416" spans="1:4" ht="12.75">
      <c r="A416" s="208">
        <v>30</v>
      </c>
      <c r="B416" s="209" t="s">
        <v>199</v>
      </c>
      <c r="C416" s="25">
        <v>3</v>
      </c>
      <c r="D416" s="130"/>
    </row>
    <row r="417" spans="1:4" ht="12.75">
      <c r="A417" s="208">
        <v>30</v>
      </c>
      <c r="B417" s="209" t="s">
        <v>199</v>
      </c>
      <c r="C417" s="25">
        <v>4</v>
      </c>
      <c r="D417" s="130"/>
    </row>
    <row r="418" spans="1:4" ht="12.75">
      <c r="A418" s="208">
        <v>30</v>
      </c>
      <c r="B418" s="209" t="s">
        <v>199</v>
      </c>
      <c r="C418" s="25">
        <v>5</v>
      </c>
      <c r="D418" s="130"/>
    </row>
    <row r="419" spans="1:4" ht="12.75">
      <c r="A419" s="208">
        <v>30</v>
      </c>
      <c r="B419" s="209" t="s">
        <v>199</v>
      </c>
      <c r="C419" s="25">
        <v>6</v>
      </c>
      <c r="D419" s="130"/>
    </row>
    <row r="420" spans="1:4" ht="12.75">
      <c r="A420" s="208">
        <v>30</v>
      </c>
      <c r="B420" s="209" t="s">
        <v>199</v>
      </c>
      <c r="C420" s="25">
        <v>7</v>
      </c>
      <c r="D420" s="130"/>
    </row>
    <row r="421" spans="1:4" ht="12.75">
      <c r="A421" s="208">
        <v>30</v>
      </c>
      <c r="B421" s="209" t="s">
        <v>199</v>
      </c>
      <c r="C421" s="25">
        <v>8</v>
      </c>
      <c r="D421" s="130"/>
    </row>
    <row r="422" spans="1:4" ht="12.75">
      <c r="A422" s="208">
        <v>30</v>
      </c>
      <c r="B422" s="209" t="s">
        <v>199</v>
      </c>
      <c r="C422" s="25">
        <v>9</v>
      </c>
      <c r="D422" s="130"/>
    </row>
    <row r="423" spans="1:4" ht="12.75">
      <c r="A423" s="208">
        <v>30</v>
      </c>
      <c r="B423" s="209" t="s">
        <v>199</v>
      </c>
      <c r="C423" s="25">
        <v>10</v>
      </c>
      <c r="D423" s="130"/>
    </row>
    <row r="424" spans="1:4" ht="12.75">
      <c r="A424" s="208">
        <v>30</v>
      </c>
      <c r="B424" s="209" t="s">
        <v>200</v>
      </c>
      <c r="C424" s="25">
        <v>1</v>
      </c>
      <c r="D424" s="130"/>
    </row>
    <row r="425" spans="1:4" ht="12.75">
      <c r="A425" s="208">
        <v>30</v>
      </c>
      <c r="B425" s="209" t="s">
        <v>200</v>
      </c>
      <c r="C425" s="25">
        <v>2</v>
      </c>
      <c r="D425" s="130"/>
    </row>
    <row r="426" spans="1:4" ht="12.75">
      <c r="A426" s="208">
        <v>30</v>
      </c>
      <c r="B426" s="209" t="s">
        <v>200</v>
      </c>
      <c r="C426" s="25">
        <v>3</v>
      </c>
      <c r="D426" s="130"/>
    </row>
    <row r="427" spans="1:4" ht="12.75">
      <c r="A427" s="208">
        <v>30</v>
      </c>
      <c r="B427" s="209" t="s">
        <v>200</v>
      </c>
      <c r="C427" s="25">
        <v>4</v>
      </c>
      <c r="D427" s="130"/>
    </row>
    <row r="428" spans="1:4" ht="12.75">
      <c r="A428" s="208">
        <v>30</v>
      </c>
      <c r="B428" s="209" t="s">
        <v>200</v>
      </c>
      <c r="C428" s="25">
        <v>5</v>
      </c>
      <c r="D428" s="130"/>
    </row>
    <row r="429" spans="1:4" ht="12.75">
      <c r="A429" s="208">
        <v>30</v>
      </c>
      <c r="B429" s="209" t="s">
        <v>200</v>
      </c>
      <c r="C429" s="25">
        <v>6</v>
      </c>
      <c r="D429" s="130"/>
    </row>
    <row r="430" spans="1:4" ht="12.75">
      <c r="A430" s="208">
        <v>30</v>
      </c>
      <c r="B430" s="209" t="s">
        <v>200</v>
      </c>
      <c r="C430" s="25">
        <v>7</v>
      </c>
      <c r="D430" s="130"/>
    </row>
    <row r="431" spans="1:4" ht="12.75">
      <c r="A431" s="208">
        <v>30</v>
      </c>
      <c r="B431" s="209" t="s">
        <v>200</v>
      </c>
      <c r="C431" s="25">
        <v>8</v>
      </c>
      <c r="D431" s="130"/>
    </row>
    <row r="432" spans="1:4" ht="12.75">
      <c r="A432" s="208">
        <v>30</v>
      </c>
      <c r="B432" s="209" t="s">
        <v>200</v>
      </c>
      <c r="C432" s="25">
        <v>9</v>
      </c>
      <c r="D432" s="130"/>
    </row>
    <row r="433" spans="1:4" ht="12.75">
      <c r="A433" s="208">
        <v>30</v>
      </c>
      <c r="B433" s="209" t="s">
        <v>200</v>
      </c>
      <c r="C433" s="25">
        <v>10</v>
      </c>
      <c r="D433" s="130"/>
    </row>
    <row r="434" spans="1:4" ht="12.75">
      <c r="A434" s="208">
        <v>30</v>
      </c>
      <c r="B434" s="209" t="s">
        <v>128</v>
      </c>
      <c r="C434" s="25">
        <v>1</v>
      </c>
      <c r="D434" s="130"/>
    </row>
    <row r="435" spans="1:4" ht="12.75">
      <c r="A435" s="208">
        <v>30</v>
      </c>
      <c r="B435" s="209" t="s">
        <v>128</v>
      </c>
      <c r="C435" s="25">
        <v>2</v>
      </c>
      <c r="D435" s="130"/>
    </row>
    <row r="436" spans="1:4" ht="12.75">
      <c r="A436" s="208">
        <v>30</v>
      </c>
      <c r="B436" s="209" t="s">
        <v>128</v>
      </c>
      <c r="C436" s="25">
        <v>3</v>
      </c>
      <c r="D436" s="130"/>
    </row>
    <row r="437" spans="1:4" ht="12.75">
      <c r="A437" s="208">
        <v>30</v>
      </c>
      <c r="B437" s="209" t="s">
        <v>128</v>
      </c>
      <c r="C437" s="25">
        <v>4</v>
      </c>
      <c r="D437" s="130"/>
    </row>
    <row r="438" spans="1:4" ht="12.75">
      <c r="A438" s="208">
        <v>30</v>
      </c>
      <c r="B438" s="209" t="s">
        <v>128</v>
      </c>
      <c r="C438" s="25">
        <v>5</v>
      </c>
      <c r="D438" s="130"/>
    </row>
    <row r="439" spans="1:4" ht="12.75">
      <c r="A439" s="208">
        <v>30</v>
      </c>
      <c r="B439" s="209" t="s">
        <v>128</v>
      </c>
      <c r="C439" s="25">
        <v>6</v>
      </c>
      <c r="D439" s="130"/>
    </row>
    <row r="440" spans="1:4" ht="12.75">
      <c r="A440" s="208">
        <v>30</v>
      </c>
      <c r="B440" s="209" t="s">
        <v>128</v>
      </c>
      <c r="C440" s="25">
        <v>7</v>
      </c>
      <c r="D440" s="130"/>
    </row>
    <row r="441" spans="1:4" ht="12.75">
      <c r="A441" s="208">
        <v>30</v>
      </c>
      <c r="B441" s="209" t="s">
        <v>128</v>
      </c>
      <c r="C441" s="25">
        <v>8</v>
      </c>
      <c r="D441" s="130"/>
    </row>
    <row r="442" spans="1:4" ht="12.75">
      <c r="A442" s="208">
        <v>30</v>
      </c>
      <c r="B442" s="209" t="s">
        <v>128</v>
      </c>
      <c r="C442" s="25">
        <v>9</v>
      </c>
      <c r="D442" s="130"/>
    </row>
    <row r="443" spans="1:4" ht="12.75">
      <c r="A443" s="208">
        <v>30</v>
      </c>
      <c r="B443" s="209" t="s">
        <v>128</v>
      </c>
      <c r="C443" s="25">
        <v>10</v>
      </c>
      <c r="D443" s="130"/>
    </row>
    <row r="444" spans="1:4" ht="12.75">
      <c r="A444" s="208">
        <v>60</v>
      </c>
      <c r="B444" s="209" t="s">
        <v>202</v>
      </c>
      <c r="C444" s="25">
        <v>1</v>
      </c>
      <c r="D444" s="130"/>
    </row>
    <row r="445" spans="1:4" ht="12.75">
      <c r="A445" s="208">
        <v>60</v>
      </c>
      <c r="B445" s="209" t="s">
        <v>202</v>
      </c>
      <c r="C445" s="25">
        <v>2</v>
      </c>
      <c r="D445" s="130"/>
    </row>
    <row r="446" spans="1:4" ht="12.75">
      <c r="A446" s="208">
        <v>60</v>
      </c>
      <c r="B446" s="209" t="s">
        <v>202</v>
      </c>
      <c r="C446" s="25">
        <v>3</v>
      </c>
      <c r="D446" s="130"/>
    </row>
    <row r="447" spans="1:4" ht="12.75">
      <c r="A447" s="208">
        <v>60</v>
      </c>
      <c r="B447" s="209" t="s">
        <v>202</v>
      </c>
      <c r="C447" s="25">
        <v>4</v>
      </c>
      <c r="D447" s="130"/>
    </row>
    <row r="448" spans="1:4" ht="12.75">
      <c r="A448" s="208">
        <v>60</v>
      </c>
      <c r="B448" s="209" t="s">
        <v>202</v>
      </c>
      <c r="C448" s="25">
        <v>5</v>
      </c>
      <c r="D448" s="130"/>
    </row>
    <row r="449" spans="1:4" ht="12.75">
      <c r="A449" s="208">
        <v>60</v>
      </c>
      <c r="B449" s="209" t="s">
        <v>202</v>
      </c>
      <c r="C449" s="25">
        <v>6</v>
      </c>
      <c r="D449" s="130"/>
    </row>
    <row r="450" spans="1:4" ht="12.75">
      <c r="A450" s="208">
        <v>60</v>
      </c>
      <c r="B450" s="209" t="s">
        <v>202</v>
      </c>
      <c r="C450" s="25">
        <v>7</v>
      </c>
      <c r="D450" s="130"/>
    </row>
    <row r="451" spans="1:4" ht="12.75">
      <c r="A451" s="208">
        <v>60</v>
      </c>
      <c r="B451" s="209" t="s">
        <v>202</v>
      </c>
      <c r="C451" s="25">
        <v>8</v>
      </c>
      <c r="D451" s="130"/>
    </row>
    <row r="452" spans="1:4" ht="12.75">
      <c r="A452" s="208">
        <v>60</v>
      </c>
      <c r="B452" s="209" t="s">
        <v>202</v>
      </c>
      <c r="C452" s="25">
        <v>9</v>
      </c>
      <c r="D452" s="130"/>
    </row>
    <row r="453" spans="1:4" ht="12.75">
      <c r="A453" s="208">
        <v>60</v>
      </c>
      <c r="B453" s="209" t="s">
        <v>202</v>
      </c>
      <c r="C453" s="25">
        <v>10</v>
      </c>
      <c r="D453" s="130"/>
    </row>
    <row r="454" spans="1:4" ht="12.75">
      <c r="A454" s="208">
        <v>60</v>
      </c>
      <c r="B454" s="209" t="s">
        <v>201</v>
      </c>
      <c r="C454" s="25">
        <v>1</v>
      </c>
      <c r="D454" s="130"/>
    </row>
    <row r="455" spans="1:4" ht="12.75">
      <c r="A455" s="208">
        <v>60</v>
      </c>
      <c r="B455" s="209" t="s">
        <v>201</v>
      </c>
      <c r="C455" s="25">
        <v>2</v>
      </c>
      <c r="D455" s="130"/>
    </row>
    <row r="456" spans="1:4" ht="12.75">
      <c r="A456" s="208">
        <v>60</v>
      </c>
      <c r="B456" s="209" t="s">
        <v>201</v>
      </c>
      <c r="C456" s="25">
        <v>3</v>
      </c>
      <c r="D456" s="130"/>
    </row>
    <row r="457" spans="1:4" ht="12.75">
      <c r="A457" s="208">
        <v>60</v>
      </c>
      <c r="B457" s="209" t="s">
        <v>201</v>
      </c>
      <c r="C457" s="25">
        <v>4</v>
      </c>
      <c r="D457" s="130"/>
    </row>
    <row r="458" spans="1:4" ht="12.75">
      <c r="A458" s="208">
        <v>60</v>
      </c>
      <c r="B458" s="209" t="s">
        <v>201</v>
      </c>
      <c r="C458" s="25">
        <v>5</v>
      </c>
      <c r="D458" s="130"/>
    </row>
    <row r="459" spans="1:4" ht="12.75">
      <c r="A459" s="208">
        <v>60</v>
      </c>
      <c r="B459" s="209" t="s">
        <v>201</v>
      </c>
      <c r="C459" s="25">
        <v>6</v>
      </c>
      <c r="D459" s="130"/>
    </row>
    <row r="460" spans="1:4" ht="12.75">
      <c r="A460" s="208">
        <v>60</v>
      </c>
      <c r="B460" s="209" t="s">
        <v>201</v>
      </c>
      <c r="C460" s="25">
        <v>7</v>
      </c>
      <c r="D460" s="130"/>
    </row>
    <row r="461" spans="1:4" ht="12.75">
      <c r="A461" s="208">
        <v>60</v>
      </c>
      <c r="B461" s="209" t="s">
        <v>201</v>
      </c>
      <c r="C461" s="25">
        <v>8</v>
      </c>
      <c r="D461" s="130"/>
    </row>
    <row r="462" spans="1:4" ht="12.75">
      <c r="A462" s="208">
        <v>60</v>
      </c>
      <c r="B462" s="209" t="s">
        <v>201</v>
      </c>
      <c r="C462" s="25">
        <v>9</v>
      </c>
      <c r="D462" s="130"/>
    </row>
    <row r="463" spans="1:4" ht="12.75">
      <c r="A463" s="208">
        <v>60</v>
      </c>
      <c r="B463" s="209" t="s">
        <v>201</v>
      </c>
      <c r="C463" s="25">
        <v>10</v>
      </c>
      <c r="D463" s="130"/>
    </row>
    <row r="464" spans="1:4" ht="12.75">
      <c r="A464" s="208">
        <v>60</v>
      </c>
      <c r="B464" s="209" t="s">
        <v>199</v>
      </c>
      <c r="C464" s="25">
        <v>1</v>
      </c>
      <c r="D464" s="130"/>
    </row>
    <row r="465" spans="1:4" ht="12.75">
      <c r="A465" s="208">
        <v>60</v>
      </c>
      <c r="B465" s="209" t="s">
        <v>199</v>
      </c>
      <c r="C465" s="25">
        <v>2</v>
      </c>
      <c r="D465" s="130"/>
    </row>
    <row r="466" spans="1:4" ht="12.75">
      <c r="A466" s="208">
        <v>60</v>
      </c>
      <c r="B466" s="209" t="s">
        <v>199</v>
      </c>
      <c r="C466" s="25">
        <v>3</v>
      </c>
      <c r="D466" s="130"/>
    </row>
    <row r="467" spans="1:4" ht="12.75">
      <c r="A467" s="208">
        <v>60</v>
      </c>
      <c r="B467" s="209" t="s">
        <v>199</v>
      </c>
      <c r="C467" s="25">
        <v>4</v>
      </c>
      <c r="D467" s="130"/>
    </row>
    <row r="468" spans="1:4" ht="12.75">
      <c r="A468" s="208">
        <v>60</v>
      </c>
      <c r="B468" s="209" t="s">
        <v>199</v>
      </c>
      <c r="C468" s="25">
        <v>5</v>
      </c>
      <c r="D468" s="130"/>
    </row>
    <row r="469" spans="1:4" ht="12.75">
      <c r="A469" s="208">
        <v>60</v>
      </c>
      <c r="B469" s="209" t="s">
        <v>199</v>
      </c>
      <c r="C469" s="25">
        <v>6</v>
      </c>
      <c r="D469" s="130"/>
    </row>
    <row r="470" spans="1:4" ht="12.75">
      <c r="A470" s="208">
        <v>60</v>
      </c>
      <c r="B470" s="209" t="s">
        <v>199</v>
      </c>
      <c r="C470" s="25">
        <v>7</v>
      </c>
      <c r="D470" s="130"/>
    </row>
    <row r="471" spans="1:4" ht="12.75">
      <c r="A471" s="208">
        <v>60</v>
      </c>
      <c r="B471" s="209" t="s">
        <v>199</v>
      </c>
      <c r="C471" s="25">
        <v>8</v>
      </c>
      <c r="D471" s="130"/>
    </row>
    <row r="472" spans="1:4" ht="12.75">
      <c r="A472" s="208">
        <v>60</v>
      </c>
      <c r="B472" s="209" t="s">
        <v>199</v>
      </c>
      <c r="C472" s="25">
        <v>9</v>
      </c>
      <c r="D472" s="130"/>
    </row>
    <row r="473" spans="1:4" ht="12.75">
      <c r="A473" s="208">
        <v>60</v>
      </c>
      <c r="B473" s="209" t="s">
        <v>199</v>
      </c>
      <c r="C473" s="25">
        <v>10</v>
      </c>
      <c r="D473" s="130"/>
    </row>
    <row r="474" spans="1:4" ht="12.75">
      <c r="A474" s="208">
        <v>60</v>
      </c>
      <c r="B474" s="209" t="s">
        <v>200</v>
      </c>
      <c r="C474" s="25">
        <v>1</v>
      </c>
      <c r="D474" s="130"/>
    </row>
    <row r="475" spans="1:4" ht="12.75">
      <c r="A475" s="208">
        <v>60</v>
      </c>
      <c r="B475" s="209" t="s">
        <v>200</v>
      </c>
      <c r="C475" s="25">
        <v>2</v>
      </c>
      <c r="D475" s="130"/>
    </row>
    <row r="476" spans="1:4" ht="12.75">
      <c r="A476" s="208">
        <v>60</v>
      </c>
      <c r="B476" s="209" t="s">
        <v>200</v>
      </c>
      <c r="C476" s="25">
        <v>3</v>
      </c>
      <c r="D476" s="130"/>
    </row>
    <row r="477" spans="1:4" ht="12.75">
      <c r="A477" s="208">
        <v>60</v>
      </c>
      <c r="B477" s="209" t="s">
        <v>200</v>
      </c>
      <c r="C477" s="25">
        <v>4</v>
      </c>
      <c r="D477" s="130"/>
    </row>
    <row r="478" spans="1:4" ht="12.75">
      <c r="A478" s="208">
        <v>60</v>
      </c>
      <c r="B478" s="209" t="s">
        <v>200</v>
      </c>
      <c r="C478" s="25">
        <v>5</v>
      </c>
      <c r="D478" s="130"/>
    </row>
    <row r="479" spans="1:4" ht="12.75">
      <c r="A479" s="208">
        <v>60</v>
      </c>
      <c r="B479" s="209" t="s">
        <v>200</v>
      </c>
      <c r="C479" s="25">
        <v>6</v>
      </c>
      <c r="D479" s="130"/>
    </row>
    <row r="480" spans="1:4" ht="12.75">
      <c r="A480" s="208">
        <v>60</v>
      </c>
      <c r="B480" s="209" t="s">
        <v>200</v>
      </c>
      <c r="C480" s="25">
        <v>7</v>
      </c>
      <c r="D480" s="130"/>
    </row>
    <row r="481" spans="1:4" ht="12.75">
      <c r="A481" s="208">
        <v>60</v>
      </c>
      <c r="B481" s="209" t="s">
        <v>200</v>
      </c>
      <c r="C481" s="25">
        <v>8</v>
      </c>
      <c r="D481" s="130"/>
    </row>
    <row r="482" spans="1:4" ht="12.75">
      <c r="A482" s="208">
        <v>60</v>
      </c>
      <c r="B482" s="209" t="s">
        <v>200</v>
      </c>
      <c r="C482" s="25">
        <v>9</v>
      </c>
      <c r="D482" s="130"/>
    </row>
    <row r="483" spans="1:4" ht="12.75">
      <c r="A483" s="208">
        <v>60</v>
      </c>
      <c r="B483" s="209" t="s">
        <v>200</v>
      </c>
      <c r="C483" s="25">
        <v>10</v>
      </c>
      <c r="D483" s="130"/>
    </row>
    <row r="484" spans="1:4" ht="12.75">
      <c r="A484" s="208">
        <v>60</v>
      </c>
      <c r="B484" s="209" t="s">
        <v>128</v>
      </c>
      <c r="C484" s="25">
        <v>1</v>
      </c>
      <c r="D484" s="130"/>
    </row>
    <row r="485" spans="1:4" ht="12.75">
      <c r="A485" s="208">
        <v>60</v>
      </c>
      <c r="B485" s="209" t="s">
        <v>128</v>
      </c>
      <c r="C485" s="25">
        <v>2</v>
      </c>
      <c r="D485" s="130"/>
    </row>
    <row r="486" spans="1:4" ht="12.75">
      <c r="A486" s="208">
        <v>60</v>
      </c>
      <c r="B486" s="209" t="s">
        <v>128</v>
      </c>
      <c r="C486" s="25">
        <v>3</v>
      </c>
      <c r="D486" s="130"/>
    </row>
    <row r="487" spans="1:4" ht="12.75">
      <c r="A487" s="208">
        <v>60</v>
      </c>
      <c r="B487" s="209" t="s">
        <v>128</v>
      </c>
      <c r="C487" s="25">
        <v>4</v>
      </c>
      <c r="D487" s="130"/>
    </row>
    <row r="488" spans="1:4" ht="12.75">
      <c r="A488" s="208">
        <v>60</v>
      </c>
      <c r="B488" s="209" t="s">
        <v>128</v>
      </c>
      <c r="C488" s="25">
        <v>5</v>
      </c>
      <c r="D488" s="130"/>
    </row>
    <row r="489" spans="1:4" ht="12.75">
      <c r="A489" s="208">
        <v>60</v>
      </c>
      <c r="B489" s="209" t="s">
        <v>128</v>
      </c>
      <c r="C489" s="25">
        <v>6</v>
      </c>
      <c r="D489" s="130"/>
    </row>
    <row r="490" spans="1:4" ht="12.75">
      <c r="A490" s="208">
        <v>60</v>
      </c>
      <c r="B490" s="209" t="s">
        <v>128</v>
      </c>
      <c r="C490" s="25">
        <v>7</v>
      </c>
      <c r="D490" s="130"/>
    </row>
    <row r="491" spans="1:4" ht="12.75">
      <c r="A491" s="208">
        <v>60</v>
      </c>
      <c r="B491" s="209" t="s">
        <v>128</v>
      </c>
      <c r="C491" s="25">
        <v>8</v>
      </c>
      <c r="D491" s="130"/>
    </row>
    <row r="492" spans="1:4" ht="12.75">
      <c r="A492" s="208">
        <v>60</v>
      </c>
      <c r="B492" s="209" t="s">
        <v>128</v>
      </c>
      <c r="C492" s="25">
        <v>9</v>
      </c>
      <c r="D492" s="130"/>
    </row>
    <row r="493" spans="1:4" ht="12.75">
      <c r="A493" s="208">
        <v>60</v>
      </c>
      <c r="B493" s="209" t="s">
        <v>128</v>
      </c>
      <c r="C493" s="25">
        <v>10</v>
      </c>
      <c r="D493" s="130"/>
    </row>
    <row r="494" spans="1:4" ht="12.75">
      <c r="A494" s="208">
        <v>120</v>
      </c>
      <c r="B494" s="209" t="s">
        <v>202</v>
      </c>
      <c r="C494" s="25">
        <v>1</v>
      </c>
      <c r="D494" s="130"/>
    </row>
    <row r="495" spans="1:4" ht="12.75">
      <c r="A495" s="208">
        <v>120</v>
      </c>
      <c r="B495" s="209" t="s">
        <v>202</v>
      </c>
      <c r="C495" s="25">
        <v>2</v>
      </c>
      <c r="D495" s="130"/>
    </row>
    <row r="496" spans="1:4" ht="12.75">
      <c r="A496" s="208">
        <v>120</v>
      </c>
      <c r="B496" s="209" t="s">
        <v>202</v>
      </c>
      <c r="C496" s="25">
        <v>3</v>
      </c>
      <c r="D496" s="130"/>
    </row>
    <row r="497" spans="1:4" ht="12.75">
      <c r="A497" s="208">
        <v>120</v>
      </c>
      <c r="B497" s="209" t="s">
        <v>202</v>
      </c>
      <c r="C497" s="25">
        <v>4</v>
      </c>
      <c r="D497" s="130"/>
    </row>
    <row r="498" spans="1:4" ht="12.75">
      <c r="A498" s="208">
        <v>120</v>
      </c>
      <c r="B498" s="209" t="s">
        <v>202</v>
      </c>
      <c r="C498" s="25">
        <v>5</v>
      </c>
      <c r="D498" s="130"/>
    </row>
    <row r="499" spans="1:4" ht="12.75">
      <c r="A499" s="208">
        <v>120</v>
      </c>
      <c r="B499" s="209" t="s">
        <v>202</v>
      </c>
      <c r="C499" s="25">
        <v>6</v>
      </c>
      <c r="D499" s="130"/>
    </row>
    <row r="500" spans="1:4" ht="12.75">
      <c r="A500" s="208">
        <v>120</v>
      </c>
      <c r="B500" s="209" t="s">
        <v>202</v>
      </c>
      <c r="C500" s="25">
        <v>7</v>
      </c>
      <c r="D500" s="130"/>
    </row>
    <row r="501" spans="1:4" ht="12.75">
      <c r="A501" s="208">
        <v>120</v>
      </c>
      <c r="B501" s="209" t="s">
        <v>202</v>
      </c>
      <c r="C501" s="25">
        <v>8</v>
      </c>
      <c r="D501" s="130"/>
    </row>
    <row r="502" spans="1:4" ht="12.75">
      <c r="A502" s="208">
        <v>120</v>
      </c>
      <c r="B502" s="209" t="s">
        <v>202</v>
      </c>
      <c r="C502" s="25">
        <v>9</v>
      </c>
      <c r="D502" s="130"/>
    </row>
    <row r="503" spans="1:4" ht="12.75">
      <c r="A503" s="208">
        <v>120</v>
      </c>
      <c r="B503" s="209" t="s">
        <v>202</v>
      </c>
      <c r="C503" s="25">
        <v>10</v>
      </c>
      <c r="D503" s="130"/>
    </row>
    <row r="504" spans="1:4" ht="12.75">
      <c r="A504" s="208">
        <v>120</v>
      </c>
      <c r="B504" s="209" t="s">
        <v>201</v>
      </c>
      <c r="C504" s="25">
        <v>1</v>
      </c>
      <c r="D504" s="130"/>
    </row>
    <row r="505" spans="1:4" ht="12.75">
      <c r="A505" s="208">
        <v>120</v>
      </c>
      <c r="B505" s="209" t="s">
        <v>201</v>
      </c>
      <c r="C505" s="25">
        <v>2</v>
      </c>
      <c r="D505" s="130"/>
    </row>
    <row r="506" spans="1:4" ht="12.75">
      <c r="A506" s="208">
        <v>120</v>
      </c>
      <c r="B506" s="209" t="s">
        <v>201</v>
      </c>
      <c r="C506" s="25">
        <v>3</v>
      </c>
      <c r="D506" s="130"/>
    </row>
    <row r="507" spans="1:4" ht="12.75">
      <c r="A507" s="208">
        <v>120</v>
      </c>
      <c r="B507" s="209" t="s">
        <v>201</v>
      </c>
      <c r="C507" s="25">
        <v>4</v>
      </c>
      <c r="D507" s="130"/>
    </row>
    <row r="508" spans="1:4" ht="12.75">
      <c r="A508" s="208">
        <v>120</v>
      </c>
      <c r="B508" s="209" t="s">
        <v>201</v>
      </c>
      <c r="C508" s="25">
        <v>5</v>
      </c>
      <c r="D508" s="130"/>
    </row>
    <row r="509" spans="1:4" ht="12.75">
      <c r="A509" s="208">
        <v>120</v>
      </c>
      <c r="B509" s="209" t="s">
        <v>201</v>
      </c>
      <c r="C509" s="25">
        <v>6</v>
      </c>
      <c r="D509" s="130"/>
    </row>
    <row r="510" spans="1:4" ht="12.75">
      <c r="A510" s="208">
        <v>120</v>
      </c>
      <c r="B510" s="209" t="s">
        <v>201</v>
      </c>
      <c r="C510" s="25">
        <v>7</v>
      </c>
      <c r="D510" s="130"/>
    </row>
    <row r="511" spans="1:4" ht="12.75">
      <c r="A511" s="208">
        <v>120</v>
      </c>
      <c r="B511" s="209" t="s">
        <v>201</v>
      </c>
      <c r="C511" s="25">
        <v>8</v>
      </c>
      <c r="D511" s="130"/>
    </row>
    <row r="512" spans="1:4" ht="12.75">
      <c r="A512" s="208">
        <v>120</v>
      </c>
      <c r="B512" s="209" t="s">
        <v>201</v>
      </c>
      <c r="C512" s="25">
        <v>9</v>
      </c>
      <c r="D512" s="130"/>
    </row>
    <row r="513" spans="1:4" ht="12.75">
      <c r="A513" s="208">
        <v>120</v>
      </c>
      <c r="B513" s="209" t="s">
        <v>201</v>
      </c>
      <c r="C513" s="25">
        <v>10</v>
      </c>
      <c r="D513" s="130"/>
    </row>
    <row r="514" spans="1:4" ht="12.75">
      <c r="A514" s="208">
        <v>120</v>
      </c>
      <c r="B514" s="209" t="s">
        <v>199</v>
      </c>
      <c r="C514" s="25">
        <v>1</v>
      </c>
      <c r="D514" s="130"/>
    </row>
    <row r="515" spans="1:4" ht="12.75">
      <c r="A515" s="208">
        <v>120</v>
      </c>
      <c r="B515" s="209" t="s">
        <v>199</v>
      </c>
      <c r="C515" s="25">
        <v>2</v>
      </c>
      <c r="D515" s="130"/>
    </row>
    <row r="516" spans="1:4" ht="12.75">
      <c r="A516" s="208">
        <v>120</v>
      </c>
      <c r="B516" s="209" t="s">
        <v>199</v>
      </c>
      <c r="C516" s="25">
        <v>3</v>
      </c>
      <c r="D516" s="130"/>
    </row>
    <row r="517" spans="1:4" ht="12.75">
      <c r="A517" s="208">
        <v>120</v>
      </c>
      <c r="B517" s="209" t="s">
        <v>199</v>
      </c>
      <c r="C517" s="25">
        <v>4</v>
      </c>
      <c r="D517" s="130"/>
    </row>
    <row r="518" spans="1:4" ht="12.75">
      <c r="A518" s="208">
        <v>120</v>
      </c>
      <c r="B518" s="209" t="s">
        <v>199</v>
      </c>
      <c r="C518" s="25">
        <v>5</v>
      </c>
      <c r="D518" s="130"/>
    </row>
    <row r="519" spans="1:4" ht="12.75">
      <c r="A519" s="208">
        <v>120</v>
      </c>
      <c r="B519" s="209" t="s">
        <v>199</v>
      </c>
      <c r="C519" s="25">
        <v>6</v>
      </c>
      <c r="D519" s="130"/>
    </row>
    <row r="520" spans="1:4" ht="12.75">
      <c r="A520" s="208">
        <v>120</v>
      </c>
      <c r="B520" s="209" t="s">
        <v>199</v>
      </c>
      <c r="C520" s="25">
        <v>7</v>
      </c>
      <c r="D520" s="130"/>
    </row>
    <row r="521" spans="1:4" ht="12.75">
      <c r="A521" s="208">
        <v>120</v>
      </c>
      <c r="B521" s="209" t="s">
        <v>199</v>
      </c>
      <c r="C521" s="25">
        <v>8</v>
      </c>
      <c r="D521" s="130"/>
    </row>
    <row r="522" spans="1:4" ht="12.75">
      <c r="A522" s="208">
        <v>120</v>
      </c>
      <c r="B522" s="209" t="s">
        <v>199</v>
      </c>
      <c r="C522" s="25">
        <v>9</v>
      </c>
      <c r="D522" s="130"/>
    </row>
    <row r="523" spans="1:4" ht="12.75">
      <c r="A523" s="208">
        <v>120</v>
      </c>
      <c r="B523" s="209" t="s">
        <v>199</v>
      </c>
      <c r="C523" s="25">
        <v>10</v>
      </c>
      <c r="D523" s="130"/>
    </row>
    <row r="524" spans="1:4" ht="12.75">
      <c r="A524" s="208">
        <v>120</v>
      </c>
      <c r="B524" s="209" t="s">
        <v>200</v>
      </c>
      <c r="C524" s="25">
        <v>1</v>
      </c>
      <c r="D524" s="130"/>
    </row>
    <row r="525" spans="1:4" ht="12.75">
      <c r="A525" s="208">
        <v>120</v>
      </c>
      <c r="B525" s="209" t="s">
        <v>200</v>
      </c>
      <c r="C525" s="25">
        <v>2</v>
      </c>
      <c r="D525" s="130"/>
    </row>
    <row r="526" spans="1:4" ht="12.75">
      <c r="A526" s="208">
        <v>120</v>
      </c>
      <c r="B526" s="209" t="s">
        <v>200</v>
      </c>
      <c r="C526" s="25">
        <v>3</v>
      </c>
      <c r="D526" s="130"/>
    </row>
    <row r="527" spans="1:4" ht="12.75">
      <c r="A527" s="208">
        <v>120</v>
      </c>
      <c r="B527" s="209" t="s">
        <v>200</v>
      </c>
      <c r="C527" s="25">
        <v>4</v>
      </c>
      <c r="D527" s="130"/>
    </row>
    <row r="528" spans="1:4" ht="12.75">
      <c r="A528" s="208">
        <v>120</v>
      </c>
      <c r="B528" s="209" t="s">
        <v>200</v>
      </c>
      <c r="C528" s="25">
        <v>5</v>
      </c>
      <c r="D528" s="130"/>
    </row>
    <row r="529" spans="1:4" ht="12.75">
      <c r="A529" s="208">
        <v>120</v>
      </c>
      <c r="B529" s="209" t="s">
        <v>200</v>
      </c>
      <c r="C529" s="25">
        <v>6</v>
      </c>
      <c r="D529" s="130"/>
    </row>
    <row r="530" spans="1:4" ht="12.75">
      <c r="A530" s="208">
        <v>120</v>
      </c>
      <c r="B530" s="209" t="s">
        <v>200</v>
      </c>
      <c r="C530" s="25">
        <v>7</v>
      </c>
      <c r="D530" s="130"/>
    </row>
    <row r="531" spans="1:4" ht="12.75">
      <c r="A531" s="208">
        <v>120</v>
      </c>
      <c r="B531" s="209" t="s">
        <v>200</v>
      </c>
      <c r="C531" s="25">
        <v>8</v>
      </c>
      <c r="D531" s="130"/>
    </row>
    <row r="532" spans="1:4" ht="12.75">
      <c r="A532" s="208">
        <v>120</v>
      </c>
      <c r="B532" s="209" t="s">
        <v>200</v>
      </c>
      <c r="C532" s="25">
        <v>9</v>
      </c>
      <c r="D532" s="130"/>
    </row>
    <row r="533" spans="1:4" ht="12.75">
      <c r="A533" s="208">
        <v>120</v>
      </c>
      <c r="B533" s="209" t="s">
        <v>200</v>
      </c>
      <c r="C533" s="25">
        <v>10</v>
      </c>
      <c r="D533" s="130"/>
    </row>
    <row r="534" spans="1:4" ht="12.75">
      <c r="A534" s="208">
        <v>120</v>
      </c>
      <c r="B534" s="209" t="s">
        <v>128</v>
      </c>
      <c r="C534" s="25">
        <v>1</v>
      </c>
      <c r="D534" s="130"/>
    </row>
    <row r="535" spans="1:4" ht="12.75">
      <c r="A535" s="208">
        <v>120</v>
      </c>
      <c r="B535" s="209" t="s">
        <v>128</v>
      </c>
      <c r="C535" s="25">
        <v>2</v>
      </c>
      <c r="D535" s="130"/>
    </row>
    <row r="536" spans="1:4" ht="12.75">
      <c r="A536" s="208">
        <v>120</v>
      </c>
      <c r="B536" s="209" t="s">
        <v>128</v>
      </c>
      <c r="C536" s="25">
        <v>3</v>
      </c>
      <c r="D536" s="130"/>
    </row>
    <row r="537" spans="1:4" ht="12.75">
      <c r="A537" s="208">
        <v>120</v>
      </c>
      <c r="B537" s="209" t="s">
        <v>128</v>
      </c>
      <c r="C537" s="25">
        <v>4</v>
      </c>
      <c r="D537" s="130"/>
    </row>
    <row r="538" spans="1:4" ht="12.75">
      <c r="A538" s="208">
        <v>120</v>
      </c>
      <c r="B538" s="209" t="s">
        <v>128</v>
      </c>
      <c r="C538" s="25">
        <v>5</v>
      </c>
      <c r="D538" s="130"/>
    </row>
    <row r="539" spans="1:4" ht="12.75">
      <c r="A539" s="208">
        <v>120</v>
      </c>
      <c r="B539" s="209" t="s">
        <v>128</v>
      </c>
      <c r="C539" s="25">
        <v>6</v>
      </c>
      <c r="D539" s="130"/>
    </row>
    <row r="540" spans="1:4" ht="12.75">
      <c r="A540" s="208">
        <v>120</v>
      </c>
      <c r="B540" s="209" t="s">
        <v>128</v>
      </c>
      <c r="C540" s="25">
        <v>7</v>
      </c>
      <c r="D540" s="130"/>
    </row>
    <row r="541" spans="1:4" ht="12.75">
      <c r="A541" s="208">
        <v>120</v>
      </c>
      <c r="B541" s="209" t="s">
        <v>128</v>
      </c>
      <c r="C541" s="25">
        <v>8</v>
      </c>
      <c r="D541" s="130"/>
    </row>
    <row r="542" spans="1:4" ht="12.75">
      <c r="A542" s="208">
        <v>120</v>
      </c>
      <c r="B542" s="209" t="s">
        <v>128</v>
      </c>
      <c r="C542" s="25">
        <v>9</v>
      </c>
      <c r="D542" s="130"/>
    </row>
    <row r="543" spans="1:4" ht="12.75">
      <c r="A543" s="208">
        <v>120</v>
      </c>
      <c r="B543" s="209" t="s">
        <v>128</v>
      </c>
      <c r="C543" s="25">
        <v>10</v>
      </c>
      <c r="D543" s="130"/>
    </row>
    <row r="544" spans="1:4" ht="12.75">
      <c r="A544" s="208">
        <v>240</v>
      </c>
      <c r="B544" s="209" t="s">
        <v>202</v>
      </c>
      <c r="C544" s="25">
        <v>1</v>
      </c>
      <c r="D544" s="130"/>
    </row>
    <row r="545" spans="1:4" ht="12.75">
      <c r="A545" s="208">
        <v>240</v>
      </c>
      <c r="B545" s="209" t="s">
        <v>202</v>
      </c>
      <c r="C545" s="25">
        <v>2</v>
      </c>
      <c r="D545" s="130"/>
    </row>
    <row r="546" spans="1:4" ht="12.75">
      <c r="A546" s="208">
        <v>240</v>
      </c>
      <c r="B546" s="209" t="s">
        <v>202</v>
      </c>
      <c r="C546" s="25">
        <v>3</v>
      </c>
      <c r="D546" s="130"/>
    </row>
    <row r="547" spans="1:4" ht="12.75">
      <c r="A547" s="208">
        <v>240</v>
      </c>
      <c r="B547" s="209" t="s">
        <v>202</v>
      </c>
      <c r="C547" s="25">
        <v>4</v>
      </c>
      <c r="D547" s="130"/>
    </row>
    <row r="548" spans="1:4" ht="12.75">
      <c r="A548" s="208">
        <v>240</v>
      </c>
      <c r="B548" s="209" t="s">
        <v>202</v>
      </c>
      <c r="C548" s="25">
        <v>5</v>
      </c>
      <c r="D548" s="130"/>
    </row>
    <row r="549" spans="1:4" ht="12.75">
      <c r="A549" s="208">
        <v>240</v>
      </c>
      <c r="B549" s="209" t="s">
        <v>202</v>
      </c>
      <c r="C549" s="25">
        <v>6</v>
      </c>
      <c r="D549" s="130"/>
    </row>
    <row r="550" spans="1:4" ht="12.75">
      <c r="A550" s="208">
        <v>240</v>
      </c>
      <c r="B550" s="209" t="s">
        <v>202</v>
      </c>
      <c r="C550" s="25">
        <v>7</v>
      </c>
      <c r="D550" s="130"/>
    </row>
    <row r="551" spans="1:4" ht="12.75">
      <c r="A551" s="208">
        <v>240</v>
      </c>
      <c r="B551" s="209" t="s">
        <v>202</v>
      </c>
      <c r="C551" s="25">
        <v>8</v>
      </c>
      <c r="D551" s="130"/>
    </row>
    <row r="552" spans="1:4" ht="12.75">
      <c r="A552" s="208">
        <v>240</v>
      </c>
      <c r="B552" s="209" t="s">
        <v>202</v>
      </c>
      <c r="C552" s="25">
        <v>9</v>
      </c>
      <c r="D552" s="130"/>
    </row>
    <row r="553" spans="1:4" ht="12.75">
      <c r="A553" s="208">
        <v>240</v>
      </c>
      <c r="B553" s="209" t="s">
        <v>202</v>
      </c>
      <c r="C553" s="25">
        <v>10</v>
      </c>
      <c r="D553" s="130"/>
    </row>
    <row r="554" spans="1:4" ht="12.75">
      <c r="A554" s="208">
        <v>240</v>
      </c>
      <c r="B554" s="209" t="s">
        <v>201</v>
      </c>
      <c r="C554" s="25">
        <v>1</v>
      </c>
      <c r="D554" s="130"/>
    </row>
    <row r="555" spans="1:4" ht="12.75">
      <c r="A555" s="208">
        <v>240</v>
      </c>
      <c r="B555" s="209" t="s">
        <v>201</v>
      </c>
      <c r="C555" s="25">
        <v>2</v>
      </c>
      <c r="D555" s="130"/>
    </row>
    <row r="556" spans="1:4" ht="12.75">
      <c r="A556" s="208">
        <v>240</v>
      </c>
      <c r="B556" s="209" t="s">
        <v>201</v>
      </c>
      <c r="C556" s="25">
        <v>3</v>
      </c>
      <c r="D556" s="130"/>
    </row>
    <row r="557" spans="1:4" ht="12.75">
      <c r="A557" s="208">
        <v>240</v>
      </c>
      <c r="B557" s="209" t="s">
        <v>201</v>
      </c>
      <c r="C557" s="25">
        <v>4</v>
      </c>
      <c r="D557" s="130"/>
    </row>
    <row r="558" spans="1:4" ht="12.75">
      <c r="A558" s="208">
        <v>240</v>
      </c>
      <c r="B558" s="209" t="s">
        <v>201</v>
      </c>
      <c r="C558" s="25">
        <v>5</v>
      </c>
      <c r="D558" s="130"/>
    </row>
    <row r="559" spans="1:4" ht="12.75">
      <c r="A559" s="208">
        <v>240</v>
      </c>
      <c r="B559" s="209" t="s">
        <v>201</v>
      </c>
      <c r="C559" s="25">
        <v>6</v>
      </c>
      <c r="D559" s="130"/>
    </row>
    <row r="560" spans="1:4" ht="12.75">
      <c r="A560" s="208">
        <v>240</v>
      </c>
      <c r="B560" s="209" t="s">
        <v>201</v>
      </c>
      <c r="C560" s="25">
        <v>7</v>
      </c>
      <c r="D560" s="130"/>
    </row>
    <row r="561" spans="1:4" ht="12.75">
      <c r="A561" s="208">
        <v>240</v>
      </c>
      <c r="B561" s="209" t="s">
        <v>201</v>
      </c>
      <c r="C561" s="25">
        <v>8</v>
      </c>
      <c r="D561" s="130"/>
    </row>
    <row r="562" spans="1:4" ht="12.75">
      <c r="A562" s="208">
        <v>240</v>
      </c>
      <c r="B562" s="209" t="s">
        <v>201</v>
      </c>
      <c r="C562" s="25">
        <v>9</v>
      </c>
      <c r="D562" s="130"/>
    </row>
    <row r="563" spans="1:4" ht="12.75">
      <c r="A563" s="208">
        <v>240</v>
      </c>
      <c r="B563" s="209" t="s">
        <v>201</v>
      </c>
      <c r="C563" s="25">
        <v>10</v>
      </c>
      <c r="D563" s="130"/>
    </row>
    <row r="564" spans="1:4" ht="12.75">
      <c r="A564" s="208">
        <v>240</v>
      </c>
      <c r="B564" s="209" t="s">
        <v>199</v>
      </c>
      <c r="C564" s="25">
        <v>1</v>
      </c>
      <c r="D564" s="130"/>
    </row>
    <row r="565" spans="1:4" ht="12.75">
      <c r="A565" s="208">
        <v>240</v>
      </c>
      <c r="B565" s="209" t="s">
        <v>199</v>
      </c>
      <c r="C565" s="25">
        <v>2</v>
      </c>
      <c r="D565" s="130"/>
    </row>
    <row r="566" spans="1:4" ht="12.75">
      <c r="A566" s="208">
        <v>240</v>
      </c>
      <c r="B566" s="209" t="s">
        <v>199</v>
      </c>
      <c r="C566" s="25">
        <v>3</v>
      </c>
      <c r="D566" s="130"/>
    </row>
    <row r="567" spans="1:4" ht="12.75">
      <c r="A567" s="208">
        <v>240</v>
      </c>
      <c r="B567" s="209" t="s">
        <v>199</v>
      </c>
      <c r="C567" s="25">
        <v>4</v>
      </c>
      <c r="D567" s="130"/>
    </row>
    <row r="568" spans="1:4" ht="12.75">
      <c r="A568" s="208">
        <v>240</v>
      </c>
      <c r="B568" s="209" t="s">
        <v>199</v>
      </c>
      <c r="C568" s="25">
        <v>5</v>
      </c>
      <c r="D568" s="130"/>
    </row>
    <row r="569" spans="1:4" ht="12.75">
      <c r="A569" s="208">
        <v>240</v>
      </c>
      <c r="B569" s="209" t="s">
        <v>199</v>
      </c>
      <c r="C569" s="25">
        <v>6</v>
      </c>
      <c r="D569" s="130"/>
    </row>
    <row r="570" spans="1:4" ht="12.75">
      <c r="A570" s="208">
        <v>240</v>
      </c>
      <c r="B570" s="209" t="s">
        <v>199</v>
      </c>
      <c r="C570" s="25">
        <v>7</v>
      </c>
      <c r="D570" s="130"/>
    </row>
    <row r="571" spans="1:4" ht="12.75">
      <c r="A571" s="208">
        <v>240</v>
      </c>
      <c r="B571" s="209" t="s">
        <v>199</v>
      </c>
      <c r="C571" s="25">
        <v>8</v>
      </c>
      <c r="D571" s="130"/>
    </row>
    <row r="572" spans="1:4" ht="12.75">
      <c r="A572" s="208">
        <v>240</v>
      </c>
      <c r="B572" s="209" t="s">
        <v>199</v>
      </c>
      <c r="C572" s="25">
        <v>9</v>
      </c>
      <c r="D572" s="130"/>
    </row>
    <row r="573" spans="1:4" ht="12.75">
      <c r="A573" s="208">
        <v>240</v>
      </c>
      <c r="B573" s="209" t="s">
        <v>199</v>
      </c>
      <c r="C573" s="25">
        <v>10</v>
      </c>
      <c r="D573" s="130"/>
    </row>
    <row r="574" spans="1:4" ht="12.75">
      <c r="A574" s="208">
        <v>240</v>
      </c>
      <c r="B574" s="209" t="s">
        <v>200</v>
      </c>
      <c r="C574" s="25">
        <v>1</v>
      </c>
      <c r="D574" s="130"/>
    </row>
    <row r="575" spans="1:4" ht="12.75">
      <c r="A575" s="208">
        <v>240</v>
      </c>
      <c r="B575" s="209" t="s">
        <v>200</v>
      </c>
      <c r="C575" s="25">
        <v>2</v>
      </c>
      <c r="D575" s="130"/>
    </row>
    <row r="576" spans="1:4" ht="12.75">
      <c r="A576" s="208">
        <v>240</v>
      </c>
      <c r="B576" s="209" t="s">
        <v>200</v>
      </c>
      <c r="C576" s="25">
        <v>3</v>
      </c>
      <c r="D576" s="130"/>
    </row>
    <row r="577" spans="1:4" ht="12.75">
      <c r="A577" s="208">
        <v>240</v>
      </c>
      <c r="B577" s="209" t="s">
        <v>200</v>
      </c>
      <c r="C577" s="25">
        <v>4</v>
      </c>
      <c r="D577" s="130"/>
    </row>
    <row r="578" spans="1:4" ht="12.75">
      <c r="A578" s="208">
        <v>240</v>
      </c>
      <c r="B578" s="209" t="s">
        <v>200</v>
      </c>
      <c r="C578" s="25">
        <v>5</v>
      </c>
      <c r="D578" s="130"/>
    </row>
    <row r="579" spans="1:4" ht="12.75">
      <c r="A579" s="208">
        <v>240</v>
      </c>
      <c r="B579" s="209" t="s">
        <v>200</v>
      </c>
      <c r="C579" s="25">
        <v>6</v>
      </c>
      <c r="D579" s="130"/>
    </row>
    <row r="580" spans="1:4" ht="12.75">
      <c r="A580" s="208">
        <v>240</v>
      </c>
      <c r="B580" s="209" t="s">
        <v>200</v>
      </c>
      <c r="C580" s="25">
        <v>7</v>
      </c>
      <c r="D580" s="130"/>
    </row>
    <row r="581" spans="1:4" ht="12.75">
      <c r="A581" s="208">
        <v>240</v>
      </c>
      <c r="B581" s="209" t="s">
        <v>200</v>
      </c>
      <c r="C581" s="25">
        <v>8</v>
      </c>
      <c r="D581" s="130"/>
    </row>
    <row r="582" spans="1:4" ht="12.75">
      <c r="A582" s="208">
        <v>240</v>
      </c>
      <c r="B582" s="209" t="s">
        <v>200</v>
      </c>
      <c r="C582" s="25">
        <v>9</v>
      </c>
      <c r="D582" s="130"/>
    </row>
    <row r="583" spans="1:4" ht="12.75">
      <c r="A583" s="208">
        <v>240</v>
      </c>
      <c r="B583" s="209" t="s">
        <v>200</v>
      </c>
      <c r="C583" s="25">
        <v>10</v>
      </c>
      <c r="D583" s="130"/>
    </row>
    <row r="584" spans="1:4" ht="12.75">
      <c r="A584" s="208">
        <v>240</v>
      </c>
      <c r="B584" s="209" t="s">
        <v>128</v>
      </c>
      <c r="C584" s="25">
        <v>1</v>
      </c>
      <c r="D584" s="130"/>
    </row>
    <row r="585" spans="1:4" ht="12.75">
      <c r="A585" s="208">
        <v>240</v>
      </c>
      <c r="B585" s="209" t="s">
        <v>128</v>
      </c>
      <c r="C585" s="25">
        <v>2</v>
      </c>
      <c r="D585" s="130"/>
    </row>
    <row r="586" spans="1:4" ht="12.75">
      <c r="A586" s="208">
        <v>240</v>
      </c>
      <c r="B586" s="209" t="s">
        <v>128</v>
      </c>
      <c r="C586" s="25">
        <v>3</v>
      </c>
      <c r="D586" s="130"/>
    </row>
    <row r="587" spans="1:4" ht="12.75">
      <c r="A587" s="208">
        <v>240</v>
      </c>
      <c r="B587" s="209" t="s">
        <v>128</v>
      </c>
      <c r="C587" s="25">
        <v>4</v>
      </c>
      <c r="D587" s="130"/>
    </row>
    <row r="588" spans="1:4" ht="12.75">
      <c r="A588" s="208">
        <v>240</v>
      </c>
      <c r="B588" s="209" t="s">
        <v>128</v>
      </c>
      <c r="C588" s="25">
        <v>5</v>
      </c>
      <c r="D588" s="130"/>
    </row>
    <row r="589" spans="1:4" ht="12.75">
      <c r="A589" s="208">
        <v>240</v>
      </c>
      <c r="B589" s="209" t="s">
        <v>128</v>
      </c>
      <c r="C589" s="25">
        <v>6</v>
      </c>
      <c r="D589" s="130"/>
    </row>
    <row r="590" spans="1:4" ht="12.75">
      <c r="A590" s="208">
        <v>240</v>
      </c>
      <c r="B590" s="209" t="s">
        <v>128</v>
      </c>
      <c r="C590" s="25">
        <v>7</v>
      </c>
      <c r="D590" s="130"/>
    </row>
    <row r="591" spans="1:4" ht="12.75">
      <c r="A591" s="208">
        <v>240</v>
      </c>
      <c r="B591" s="209" t="s">
        <v>128</v>
      </c>
      <c r="C591" s="25">
        <v>8</v>
      </c>
      <c r="D591" s="130"/>
    </row>
    <row r="592" spans="1:4" ht="12.75">
      <c r="A592" s="208">
        <v>240</v>
      </c>
      <c r="B592" s="209" t="s">
        <v>128</v>
      </c>
      <c r="C592" s="25">
        <v>9</v>
      </c>
      <c r="D592" s="130"/>
    </row>
    <row r="593" spans="1:4" ht="12.75">
      <c r="A593" s="210">
        <v>240</v>
      </c>
      <c r="B593" s="211" t="s">
        <v>128</v>
      </c>
      <c r="C593" s="139">
        <v>10</v>
      </c>
      <c r="D593" s="141"/>
    </row>
    <row r="594" ht="12.75"/>
    <row r="595" ht="12.75"/>
    <row r="596" ht="12.75">
      <c r="A596" s="1" t="s">
        <v>194</v>
      </c>
    </row>
    <row r="597" spans="1:7" ht="12.75">
      <c r="A597" s="36"/>
      <c r="B597" s="633" t="s">
        <v>245</v>
      </c>
      <c r="C597" s="633"/>
      <c r="D597" s="633"/>
      <c r="E597" s="633"/>
      <c r="F597" s="633"/>
      <c r="G597" s="36"/>
    </row>
    <row r="598" spans="1:7" ht="13.5" thickBot="1">
      <c r="A598" s="188" t="s">
        <v>144</v>
      </c>
      <c r="B598" s="206" t="str">
        <f>B394</f>
        <v>Camote</v>
      </c>
      <c r="C598" s="207" t="str">
        <f>B404</f>
        <v>Ñame</v>
      </c>
      <c r="D598" s="206" t="str">
        <f>B414</f>
        <v>Tiquisque 1</v>
      </c>
      <c r="E598" s="207" t="str">
        <f>B433</f>
        <v>Tiquisque 2</v>
      </c>
      <c r="F598" s="206" t="str">
        <f>B434</f>
        <v>Yuca</v>
      </c>
      <c r="G598" s="188" t="s">
        <v>100</v>
      </c>
    </row>
    <row r="599" spans="1:7" ht="13.5" thickTop="1">
      <c r="A599" s="208">
        <v>30</v>
      </c>
      <c r="B599" s="25"/>
      <c r="C599" s="26"/>
      <c r="D599" s="25"/>
      <c r="E599" s="26"/>
      <c r="F599" s="25"/>
      <c r="G599" s="199"/>
    </row>
    <row r="600" spans="1:7" ht="12.75">
      <c r="A600" s="208">
        <v>60</v>
      </c>
      <c r="B600" s="25"/>
      <c r="C600" s="26"/>
      <c r="D600" s="25"/>
      <c r="E600" s="26"/>
      <c r="F600" s="25"/>
      <c r="G600" s="199"/>
    </row>
    <row r="601" spans="1:7" ht="12.75">
      <c r="A601" s="208">
        <v>120</v>
      </c>
      <c r="B601" s="25"/>
      <c r="C601" s="26"/>
      <c r="D601" s="25"/>
      <c r="E601" s="26"/>
      <c r="F601" s="25"/>
      <c r="G601" s="199"/>
    </row>
    <row r="602" spans="1:7" ht="13.5" thickBot="1">
      <c r="A602" s="379">
        <v>240</v>
      </c>
      <c r="B602" s="134"/>
      <c r="C602" s="380"/>
      <c r="D602" s="134"/>
      <c r="E602" s="380"/>
      <c r="F602" s="134"/>
      <c r="G602" s="381"/>
    </row>
    <row r="603" spans="1:7" ht="12.75">
      <c r="A603" s="210" t="s">
        <v>100</v>
      </c>
      <c r="B603" s="139"/>
      <c r="C603" s="63"/>
      <c r="D603" s="139"/>
      <c r="E603" s="63"/>
      <c r="F603" s="139"/>
      <c r="G603" s="201"/>
    </row>
    <row r="604" ht="12.75"/>
    <row r="605" ht="12.75"/>
    <row r="606" ht="12.75"/>
    <row r="607" spans="1:2" ht="12.75">
      <c r="A607" s="180" t="s">
        <v>79</v>
      </c>
      <c r="B607" s="36">
        <f>COUNT(B603:F603)</f>
        <v>0</v>
      </c>
    </row>
    <row r="608" spans="1:2" ht="12.75">
      <c r="A608" s="138" t="s">
        <v>130</v>
      </c>
      <c r="B608" s="63">
        <f>COUNT(G599:G602)</f>
        <v>0</v>
      </c>
    </row>
    <row r="609" ht="12.75"/>
    <row r="610" spans="1:4" ht="13.5" thickBot="1">
      <c r="A610" s="124" t="s">
        <v>131</v>
      </c>
      <c r="B610" s="207" t="s">
        <v>132</v>
      </c>
      <c r="C610" s="206" t="s">
        <v>102</v>
      </c>
      <c r="D610" s="207" t="s">
        <v>133</v>
      </c>
    </row>
    <row r="611" spans="1:6" ht="13.5" thickTop="1">
      <c r="A611" s="39" t="s">
        <v>37</v>
      </c>
      <c r="B611" s="160"/>
      <c r="C611" s="163"/>
      <c r="D611" s="162"/>
      <c r="E611" s="212"/>
      <c r="F611" s="212"/>
    </row>
    <row r="612" spans="1:6" ht="12.75">
      <c r="A612" s="39" t="s">
        <v>134</v>
      </c>
      <c r="B612" s="213"/>
      <c r="C612" s="214"/>
      <c r="D612" s="164"/>
      <c r="E612" s="212"/>
      <c r="F612" s="212"/>
    </row>
    <row r="613" spans="1:6" ht="12.75">
      <c r="A613" s="39" t="s">
        <v>135</v>
      </c>
      <c r="B613" s="215"/>
      <c r="C613" s="216"/>
      <c r="D613" s="217"/>
      <c r="E613" s="212"/>
      <c r="F613" s="212"/>
    </row>
    <row r="614" spans="1:6" ht="12.75">
      <c r="A614" s="138" t="s">
        <v>53</v>
      </c>
      <c r="B614" s="218"/>
      <c r="C614" s="219"/>
      <c r="D614" s="220"/>
      <c r="E614" s="212"/>
      <c r="F614" s="212"/>
    </row>
    <row r="615" ht="12.75"/>
    <row r="616" ht="12.75"/>
    <row r="617" ht="12.75"/>
    <row r="618" ht="12.75"/>
    <row r="619" ht="12.75">
      <c r="A619" t="s">
        <v>136</v>
      </c>
    </row>
    <row r="620" spans="1:8" ht="12.75">
      <c r="A620" s="221" t="s">
        <v>41</v>
      </c>
      <c r="B620" s="221" t="s">
        <v>43</v>
      </c>
      <c r="C620" s="221" t="s">
        <v>45</v>
      </c>
      <c r="D620" s="221" t="s">
        <v>46</v>
      </c>
      <c r="E620" s="221" t="s">
        <v>48</v>
      </c>
      <c r="F620" s="221" t="s">
        <v>11</v>
      </c>
      <c r="G620" s="641" t="s">
        <v>50</v>
      </c>
      <c r="H620" s="641"/>
    </row>
    <row r="621" spans="1:8" ht="13.5" thickBot="1">
      <c r="A621" s="222" t="s">
        <v>42</v>
      </c>
      <c r="B621" s="222" t="s">
        <v>44</v>
      </c>
      <c r="C621" s="222" t="s">
        <v>46</v>
      </c>
      <c r="D621" s="222" t="s">
        <v>47</v>
      </c>
      <c r="E621" s="222" t="s">
        <v>24</v>
      </c>
      <c r="F621" s="222" t="s">
        <v>49</v>
      </c>
      <c r="G621" s="222" t="s">
        <v>51</v>
      </c>
      <c r="H621" s="449" t="s">
        <v>52</v>
      </c>
    </row>
    <row r="622" spans="1:3" ht="13.5" thickTop="1">
      <c r="A622" s="223" t="s">
        <v>37</v>
      </c>
      <c r="C622" s="224"/>
    </row>
    <row r="623" ht="12.75">
      <c r="A623" s="223"/>
    </row>
    <row r="624" spans="1:8" ht="12.75">
      <c r="A624" s="223" t="s">
        <v>134</v>
      </c>
      <c r="B624" s="225"/>
      <c r="C624" s="226"/>
      <c r="D624" s="171"/>
      <c r="E624" s="171"/>
      <c r="F624" s="171"/>
      <c r="G624" s="171"/>
      <c r="H624" s="259"/>
    </row>
    <row r="625" spans="1:6" ht="12.75">
      <c r="A625" s="223" t="s">
        <v>135</v>
      </c>
      <c r="B625" s="227"/>
      <c r="C625" s="228"/>
      <c r="D625" s="171"/>
      <c r="E625" s="171"/>
      <c r="F625" s="171"/>
    </row>
    <row r="626" spans="1:8" ht="13.5" thickBot="1">
      <c r="A626" s="229" t="s">
        <v>53</v>
      </c>
      <c r="B626" s="230"/>
      <c r="C626" s="231"/>
      <c r="D626" s="232"/>
      <c r="E626" s="134"/>
      <c r="F626" s="134"/>
      <c r="G626" s="134"/>
      <c r="H626" s="443"/>
    </row>
    <row r="627" ht="12.75"/>
    <row r="628" ht="12.75">
      <c r="A628" s="1" t="s">
        <v>195</v>
      </c>
    </row>
    <row r="629" ht="12.75"/>
    <row r="630" ht="12.75"/>
    <row r="631" spans="1:10" ht="13.5" thickBot="1">
      <c r="A631" s="233" t="s">
        <v>144</v>
      </c>
      <c r="B631" s="234" t="s">
        <v>145</v>
      </c>
      <c r="C631" s="235" t="s">
        <v>129</v>
      </c>
      <c r="D631" s="236" t="s">
        <v>137</v>
      </c>
      <c r="E631" s="237" t="s">
        <v>138</v>
      </c>
      <c r="F631" s="236" t="s">
        <v>139</v>
      </c>
      <c r="G631" s="237" t="s">
        <v>140</v>
      </c>
      <c r="H631" s="236" t="s">
        <v>141</v>
      </c>
      <c r="I631" s="236" t="s">
        <v>142</v>
      </c>
      <c r="J631" s="238" t="s">
        <v>143</v>
      </c>
    </row>
    <row r="632" spans="1:10" ht="13.5" thickTop="1">
      <c r="A632" s="146">
        <v>30</v>
      </c>
      <c r="B632" s="239" t="s">
        <v>202</v>
      </c>
      <c r="D632" s="241">
        <v>-3</v>
      </c>
      <c r="E632" s="240">
        <v>1</v>
      </c>
      <c r="F632" s="241">
        <v>-1</v>
      </c>
      <c r="G632" s="240">
        <v>-2</v>
      </c>
      <c r="H632" s="456">
        <v>2</v>
      </c>
      <c r="I632" s="241">
        <v>-1</v>
      </c>
      <c r="J632" s="242">
        <v>1</v>
      </c>
    </row>
    <row r="633" spans="1:10" ht="12.75">
      <c r="A633" s="146">
        <v>30</v>
      </c>
      <c r="B633" s="239" t="s">
        <v>203</v>
      </c>
      <c r="D633" s="241">
        <v>-3</v>
      </c>
      <c r="E633" s="240">
        <v>1</v>
      </c>
      <c r="F633" s="241">
        <v>-1</v>
      </c>
      <c r="G633" s="25">
        <v>-1</v>
      </c>
      <c r="H633" s="190">
        <v>-1</v>
      </c>
      <c r="I633" s="26">
        <v>2</v>
      </c>
      <c r="J633" s="42">
        <v>-4</v>
      </c>
    </row>
    <row r="634" spans="1:10" ht="12.75">
      <c r="A634" s="146">
        <v>30</v>
      </c>
      <c r="B634" s="239" t="s">
        <v>199</v>
      </c>
      <c r="D634" s="241">
        <v>-3</v>
      </c>
      <c r="E634" s="240">
        <v>1</v>
      </c>
      <c r="F634" s="241">
        <v>-1</v>
      </c>
      <c r="G634" s="25">
        <v>0</v>
      </c>
      <c r="H634" s="190">
        <v>-2</v>
      </c>
      <c r="I634" s="26">
        <v>0</v>
      </c>
      <c r="J634" s="42">
        <v>6</v>
      </c>
    </row>
    <row r="635" spans="1:10" ht="12.75">
      <c r="A635" s="146">
        <v>30</v>
      </c>
      <c r="B635" s="239" t="s">
        <v>244</v>
      </c>
      <c r="D635" s="241">
        <v>-3</v>
      </c>
      <c r="E635" s="240">
        <v>1</v>
      </c>
      <c r="F635" s="241">
        <v>-1</v>
      </c>
      <c r="G635" s="25">
        <v>1</v>
      </c>
      <c r="H635" s="190">
        <v>-1</v>
      </c>
      <c r="I635" s="26">
        <v>-2</v>
      </c>
      <c r="J635" s="42">
        <v>-4</v>
      </c>
    </row>
    <row r="636" spans="1:10" ht="12.75">
      <c r="A636" s="146">
        <v>30</v>
      </c>
      <c r="B636" s="239" t="s">
        <v>128</v>
      </c>
      <c r="D636" s="241">
        <v>-3</v>
      </c>
      <c r="E636" s="240">
        <v>1</v>
      </c>
      <c r="F636" s="241">
        <v>-1</v>
      </c>
      <c r="G636" s="25">
        <v>2</v>
      </c>
      <c r="H636" s="190">
        <v>2</v>
      </c>
      <c r="I636" s="26">
        <v>1</v>
      </c>
      <c r="J636" s="42">
        <v>1</v>
      </c>
    </row>
    <row r="637" spans="1:10" ht="12.75">
      <c r="A637" s="146">
        <v>60</v>
      </c>
      <c r="B637" s="239" t="s">
        <v>202</v>
      </c>
      <c r="D637" s="241">
        <v>-1</v>
      </c>
      <c r="E637" s="240">
        <v>-1</v>
      </c>
      <c r="F637" s="241">
        <v>3</v>
      </c>
      <c r="G637" s="240">
        <v>-2</v>
      </c>
      <c r="H637" s="456">
        <v>2</v>
      </c>
      <c r="I637" s="241">
        <v>-1</v>
      </c>
      <c r="J637" s="242">
        <v>1</v>
      </c>
    </row>
    <row r="638" spans="1:10" ht="12.75">
      <c r="A638" s="146">
        <v>60</v>
      </c>
      <c r="B638" s="239" t="s">
        <v>203</v>
      </c>
      <c r="D638" s="241">
        <v>-1</v>
      </c>
      <c r="E638" s="240">
        <v>-1</v>
      </c>
      <c r="F638" s="241">
        <v>3</v>
      </c>
      <c r="G638" s="25">
        <v>-1</v>
      </c>
      <c r="H638" s="190">
        <v>-1</v>
      </c>
      <c r="I638" s="26">
        <v>2</v>
      </c>
      <c r="J638" s="42">
        <v>-4</v>
      </c>
    </row>
    <row r="639" spans="1:10" ht="12.75">
      <c r="A639" s="146">
        <v>60</v>
      </c>
      <c r="B639" s="239" t="s">
        <v>125</v>
      </c>
      <c r="D639" s="241">
        <v>-1</v>
      </c>
      <c r="E639" s="240">
        <v>-1</v>
      </c>
      <c r="F639" s="241">
        <v>3</v>
      </c>
      <c r="G639" s="25">
        <v>0</v>
      </c>
      <c r="H639" s="190">
        <v>-2</v>
      </c>
      <c r="I639" s="26">
        <v>0</v>
      </c>
      <c r="J639" s="42">
        <v>6</v>
      </c>
    </row>
    <row r="640" spans="1:10" ht="12.75">
      <c r="A640" s="146">
        <v>60</v>
      </c>
      <c r="B640" s="239" t="s">
        <v>127</v>
      </c>
      <c r="D640" s="241">
        <v>-1</v>
      </c>
      <c r="E640" s="240">
        <v>-1</v>
      </c>
      <c r="F640" s="241">
        <v>3</v>
      </c>
      <c r="G640" s="25">
        <v>1</v>
      </c>
      <c r="H640" s="190">
        <v>-1</v>
      </c>
      <c r="I640" s="26">
        <v>-2</v>
      </c>
      <c r="J640" s="42">
        <v>-4</v>
      </c>
    </row>
    <row r="641" spans="1:10" ht="12.75">
      <c r="A641" s="146">
        <v>60</v>
      </c>
      <c r="B641" s="239" t="s">
        <v>128</v>
      </c>
      <c r="D641" s="241">
        <v>-1</v>
      </c>
      <c r="E641" s="240">
        <v>-1</v>
      </c>
      <c r="F641" s="241">
        <v>3</v>
      </c>
      <c r="G641" s="25">
        <v>2</v>
      </c>
      <c r="H641" s="190">
        <v>2</v>
      </c>
      <c r="I641" s="26">
        <v>1</v>
      </c>
      <c r="J641" s="42">
        <v>1</v>
      </c>
    </row>
    <row r="642" spans="1:10" ht="12.75">
      <c r="A642" s="146">
        <v>120</v>
      </c>
      <c r="B642" s="239" t="s">
        <v>202</v>
      </c>
      <c r="D642" s="241">
        <v>1</v>
      </c>
      <c r="E642" s="240">
        <v>-1</v>
      </c>
      <c r="F642" s="241">
        <v>-3</v>
      </c>
      <c r="G642" s="240">
        <v>-2</v>
      </c>
      <c r="H642" s="456">
        <v>2</v>
      </c>
      <c r="I642" s="241">
        <v>-1</v>
      </c>
      <c r="J642" s="242">
        <v>1</v>
      </c>
    </row>
    <row r="643" spans="1:10" ht="12.75">
      <c r="A643" s="146">
        <v>120</v>
      </c>
      <c r="B643" s="239" t="s">
        <v>203</v>
      </c>
      <c r="D643" s="241">
        <v>1</v>
      </c>
      <c r="E643" s="240">
        <v>-1</v>
      </c>
      <c r="F643" s="241">
        <v>-3</v>
      </c>
      <c r="G643" s="25">
        <v>-1</v>
      </c>
      <c r="H643" s="190">
        <v>-1</v>
      </c>
      <c r="I643" s="26">
        <v>2</v>
      </c>
      <c r="J643" s="42">
        <v>-4</v>
      </c>
    </row>
    <row r="644" spans="1:10" ht="12.75">
      <c r="A644" s="146">
        <v>120</v>
      </c>
      <c r="B644" s="239" t="s">
        <v>125</v>
      </c>
      <c r="D644" s="241">
        <v>1</v>
      </c>
      <c r="E644" s="240">
        <v>-1</v>
      </c>
      <c r="F644" s="241">
        <v>-3</v>
      </c>
      <c r="G644" s="25">
        <v>0</v>
      </c>
      <c r="H644" s="190">
        <v>-2</v>
      </c>
      <c r="I644" s="26">
        <v>0</v>
      </c>
      <c r="J644" s="42">
        <v>6</v>
      </c>
    </row>
    <row r="645" spans="1:10" ht="12.75">
      <c r="A645" s="146">
        <v>120</v>
      </c>
      <c r="B645" s="239" t="s">
        <v>127</v>
      </c>
      <c r="D645" s="241">
        <v>1</v>
      </c>
      <c r="E645" s="240">
        <v>-1</v>
      </c>
      <c r="F645" s="241">
        <v>-3</v>
      </c>
      <c r="G645" s="25">
        <v>1</v>
      </c>
      <c r="H645" s="190">
        <v>-1</v>
      </c>
      <c r="I645" s="26">
        <v>-2</v>
      </c>
      <c r="J645" s="42">
        <v>-4</v>
      </c>
    </row>
    <row r="646" spans="1:10" ht="12.75">
      <c r="A646" s="146">
        <v>120</v>
      </c>
      <c r="B646" s="239" t="s">
        <v>128</v>
      </c>
      <c r="D646" s="241">
        <v>1</v>
      </c>
      <c r="E646" s="240">
        <v>-1</v>
      </c>
      <c r="F646" s="241">
        <v>-3</v>
      </c>
      <c r="G646" s="25">
        <v>2</v>
      </c>
      <c r="H646" s="190">
        <v>2</v>
      </c>
      <c r="I646" s="26">
        <v>1</v>
      </c>
      <c r="J646" s="42">
        <v>1</v>
      </c>
    </row>
    <row r="647" spans="1:10" ht="12.75">
      <c r="A647" s="146">
        <v>240</v>
      </c>
      <c r="B647" s="239" t="s">
        <v>202</v>
      </c>
      <c r="D647" s="241">
        <v>3</v>
      </c>
      <c r="E647" s="240">
        <v>1</v>
      </c>
      <c r="F647" s="241">
        <v>1</v>
      </c>
      <c r="G647" s="240">
        <v>-2</v>
      </c>
      <c r="H647" s="456">
        <v>2</v>
      </c>
      <c r="I647" s="241">
        <v>-1</v>
      </c>
      <c r="J647" s="242">
        <v>1</v>
      </c>
    </row>
    <row r="648" spans="1:10" ht="12.75">
      <c r="A648" s="146">
        <v>240</v>
      </c>
      <c r="B648" s="239" t="s">
        <v>203</v>
      </c>
      <c r="D648" s="241">
        <v>3</v>
      </c>
      <c r="E648" s="240">
        <v>1</v>
      </c>
      <c r="F648" s="241">
        <v>1</v>
      </c>
      <c r="G648" s="25">
        <v>-1</v>
      </c>
      <c r="H648" s="190">
        <v>-1</v>
      </c>
      <c r="I648" s="26">
        <v>2</v>
      </c>
      <c r="J648" s="42">
        <v>-4</v>
      </c>
    </row>
    <row r="649" spans="1:10" ht="12.75">
      <c r="A649" s="146">
        <v>240</v>
      </c>
      <c r="B649" s="239" t="s">
        <v>125</v>
      </c>
      <c r="D649" s="241">
        <v>3</v>
      </c>
      <c r="E649" s="240">
        <v>1</v>
      </c>
      <c r="F649" s="241">
        <v>1</v>
      </c>
      <c r="G649" s="25">
        <v>0</v>
      </c>
      <c r="H649" s="190">
        <v>-2</v>
      </c>
      <c r="I649" s="26">
        <v>0</v>
      </c>
      <c r="J649" s="42">
        <v>6</v>
      </c>
    </row>
    <row r="650" spans="1:10" ht="12.75">
      <c r="A650" s="146">
        <v>240</v>
      </c>
      <c r="B650" s="239" t="s">
        <v>127</v>
      </c>
      <c r="D650" s="241">
        <v>3</v>
      </c>
      <c r="E650" s="240">
        <v>1</v>
      </c>
      <c r="F650" s="241">
        <v>1</v>
      </c>
      <c r="G650" s="25">
        <v>1</v>
      </c>
      <c r="H650" s="190">
        <v>-1</v>
      </c>
      <c r="I650" s="26">
        <v>-2</v>
      </c>
      <c r="J650" s="42">
        <v>-4</v>
      </c>
    </row>
    <row r="651" spans="1:10" ht="12.75">
      <c r="A651" s="147">
        <v>240</v>
      </c>
      <c r="B651" s="239" t="s">
        <v>128</v>
      </c>
      <c r="D651" s="244">
        <v>3</v>
      </c>
      <c r="E651" s="243">
        <v>1</v>
      </c>
      <c r="F651" s="244">
        <v>1</v>
      </c>
      <c r="G651" s="25">
        <v>2</v>
      </c>
      <c r="H651" s="190">
        <v>2</v>
      </c>
      <c r="I651" s="26">
        <v>1</v>
      </c>
      <c r="J651" s="42">
        <v>1</v>
      </c>
    </row>
    <row r="652" spans="1:10" ht="12.75">
      <c r="A652" s="245" t="s">
        <v>146</v>
      </c>
      <c r="C652" s="246"/>
      <c r="D652" s="149">
        <f aca="true" t="shared" si="2" ref="D652:J652">D632*D632+D633*D633+D634*D634+D635*D635+D636*D636+D637*D637+D638*D638+D639*D639+D640*D640+D641*D641+D642*D642+D643*D643+D644*D644+D645*D645+D646*D646+D647*D647+D648*D648+D649*D649+D650*D650+D651*D651</f>
        <v>100</v>
      </c>
      <c r="E652" s="246">
        <f t="shared" si="2"/>
        <v>20</v>
      </c>
      <c r="F652" s="149">
        <f t="shared" si="2"/>
        <v>100</v>
      </c>
      <c r="G652" s="246">
        <f t="shared" si="2"/>
        <v>40</v>
      </c>
      <c r="H652" s="457">
        <f t="shared" si="2"/>
        <v>56</v>
      </c>
      <c r="I652" s="246">
        <f t="shared" si="2"/>
        <v>40</v>
      </c>
      <c r="J652" s="149">
        <f t="shared" si="2"/>
        <v>280</v>
      </c>
    </row>
    <row r="653" spans="1:10" ht="12.75">
      <c r="A653" s="223" t="s">
        <v>243</v>
      </c>
      <c r="D653" s="378"/>
      <c r="E653" s="171"/>
      <c r="F653" s="171"/>
      <c r="G653" s="171"/>
      <c r="H653" s="259"/>
      <c r="I653" s="171"/>
      <c r="J653" s="171"/>
    </row>
    <row r="654" spans="3:10" ht="13.5" thickBot="1">
      <c r="C654" s="250"/>
      <c r="D654" s="247" t="s">
        <v>137</v>
      </c>
      <c r="E654" s="248" t="s">
        <v>138</v>
      </c>
      <c r="F654" s="247" t="s">
        <v>139</v>
      </c>
      <c r="G654" s="248" t="s">
        <v>140</v>
      </c>
      <c r="H654" s="247" t="s">
        <v>141</v>
      </c>
      <c r="I654" s="247" t="s">
        <v>142</v>
      </c>
      <c r="J654" s="249" t="s">
        <v>143</v>
      </c>
    </row>
    <row r="655" ht="13.5" thickTop="1">
      <c r="C655" s="250"/>
    </row>
    <row r="656" ht="12.75"/>
    <row r="657" spans="1:10" ht="12.75">
      <c r="A657" s="1" t="s">
        <v>196</v>
      </c>
      <c r="I657" s="171"/>
      <c r="J657" s="171"/>
    </row>
    <row r="658" spans="1:7" ht="12.75">
      <c r="A658" s="172" t="s">
        <v>27</v>
      </c>
      <c r="B658" s="99"/>
      <c r="C658" s="99"/>
      <c r="D658" s="99"/>
      <c r="E658" s="99"/>
      <c r="F658" s="99"/>
      <c r="G658" s="99"/>
    </row>
    <row r="659" spans="1:7" ht="13.5" thickBot="1">
      <c r="A659" s="172"/>
      <c r="B659" s="99"/>
      <c r="C659" s="99"/>
      <c r="D659" s="99"/>
      <c r="E659" s="99"/>
      <c r="F659" s="99"/>
      <c r="G659" s="99"/>
    </row>
    <row r="660" spans="1:7" ht="12.75">
      <c r="A660" s="192" t="s">
        <v>28</v>
      </c>
      <c r="B660" s="101"/>
      <c r="C660" s="99"/>
      <c r="D660" s="99"/>
      <c r="E660" s="99"/>
      <c r="F660" s="99"/>
      <c r="G660" s="99"/>
    </row>
    <row r="661" spans="1:7" ht="12.75">
      <c r="A661" s="108" t="s">
        <v>29</v>
      </c>
      <c r="B661" s="103"/>
      <c r="C661" s="99"/>
      <c r="D661" s="99"/>
      <c r="E661" s="99"/>
      <c r="F661" s="99"/>
      <c r="G661" s="99"/>
    </row>
    <row r="662" spans="1:7" ht="12.75">
      <c r="A662" s="108" t="s">
        <v>30</v>
      </c>
      <c r="B662" s="103"/>
      <c r="C662" s="99"/>
      <c r="D662" s="99"/>
      <c r="E662" s="99"/>
      <c r="F662" s="99"/>
      <c r="G662" s="99"/>
    </row>
    <row r="663" spans="1:7" ht="12.75">
      <c r="A663" s="108" t="s">
        <v>31</v>
      </c>
      <c r="B663" s="103"/>
      <c r="C663" s="99"/>
      <c r="D663" s="99"/>
      <c r="E663" s="99"/>
      <c r="F663" s="99"/>
      <c r="G663" s="99"/>
    </row>
    <row r="664" spans="1:7" ht="12.75">
      <c r="A664" s="108" t="s">
        <v>32</v>
      </c>
      <c r="B664" s="103"/>
      <c r="C664" s="99"/>
      <c r="D664" s="99"/>
      <c r="E664" s="99"/>
      <c r="F664" s="99"/>
      <c r="G664" s="99"/>
    </row>
    <row r="665" spans="1:7" ht="13.5" thickBot="1">
      <c r="A665" s="112" t="s">
        <v>33</v>
      </c>
      <c r="B665" s="105"/>
      <c r="C665" s="99"/>
      <c r="D665" s="99"/>
      <c r="E665" s="99"/>
      <c r="F665" s="99"/>
      <c r="G665" s="99"/>
    </row>
    <row r="666" spans="1:7" ht="12.75">
      <c r="A666" s="99"/>
      <c r="B666" s="99"/>
      <c r="C666" s="99"/>
      <c r="D666" s="99"/>
      <c r="E666" s="99"/>
      <c r="F666" s="99"/>
      <c r="G666" s="99"/>
    </row>
    <row r="667" spans="1:7" ht="12.75">
      <c r="A667" s="99" t="s">
        <v>34</v>
      </c>
      <c r="B667" s="99"/>
      <c r="C667" s="99"/>
      <c r="D667" s="99"/>
      <c r="E667" s="99"/>
      <c r="F667" s="99"/>
      <c r="G667" s="99"/>
    </row>
    <row r="668" spans="1:8" ht="12.75">
      <c r="A668" s="106" t="s">
        <v>41</v>
      </c>
      <c r="B668" s="106" t="s">
        <v>43</v>
      </c>
      <c r="C668" s="106" t="s">
        <v>45</v>
      </c>
      <c r="D668" s="106" t="s">
        <v>46</v>
      </c>
      <c r="E668" s="106" t="s">
        <v>48</v>
      </c>
      <c r="F668" s="106" t="s">
        <v>11</v>
      </c>
      <c r="G668" s="642" t="s">
        <v>50</v>
      </c>
      <c r="H668" s="642"/>
    </row>
    <row r="669" spans="1:8" ht="13.5" thickBot="1">
      <c r="A669" s="107" t="s">
        <v>42</v>
      </c>
      <c r="B669" s="107" t="s">
        <v>44</v>
      </c>
      <c r="C669" s="107" t="s">
        <v>46</v>
      </c>
      <c r="D669" s="107" t="s">
        <v>47</v>
      </c>
      <c r="E669" s="107" t="s">
        <v>24</v>
      </c>
      <c r="F669" s="107" t="s">
        <v>49</v>
      </c>
      <c r="G669" s="107" t="s">
        <v>51</v>
      </c>
      <c r="H669" s="442" t="s">
        <v>52</v>
      </c>
    </row>
    <row r="670" spans="1:8" ht="13.5" thickTop="1">
      <c r="A670" s="108"/>
      <c r="B670" s="377"/>
      <c r="C670" s="109"/>
      <c r="D670" s="103"/>
      <c r="E670" s="103"/>
      <c r="F670" s="103"/>
      <c r="G670" s="111"/>
      <c r="H670" s="259"/>
    </row>
    <row r="671" spans="1:8" ht="12.75">
      <c r="A671" s="108"/>
      <c r="B671" s="251"/>
      <c r="C671" s="103"/>
      <c r="D671" s="103"/>
      <c r="E671" s="103"/>
      <c r="F671" s="103"/>
      <c r="G671" s="111"/>
      <c r="H671" s="259"/>
    </row>
    <row r="672" spans="1:8" ht="12.75">
      <c r="A672" s="108"/>
      <c r="B672" s="109"/>
      <c r="C672" s="111"/>
      <c r="D672" s="103"/>
      <c r="E672" s="103"/>
      <c r="F672" s="103"/>
      <c r="G672" s="111"/>
      <c r="H672" s="259"/>
    </row>
    <row r="673" spans="1:8" ht="12.75">
      <c r="A673" s="108"/>
      <c r="B673" s="109"/>
      <c r="C673" s="111"/>
      <c r="D673" s="103"/>
      <c r="E673" s="103"/>
      <c r="F673" s="103"/>
      <c r="G673" s="111"/>
      <c r="H673" s="259"/>
    </row>
    <row r="674" spans="1:8" ht="12.75">
      <c r="A674" s="108"/>
      <c r="B674" s="109"/>
      <c r="C674" s="111"/>
      <c r="D674" s="103"/>
      <c r="E674" s="103"/>
      <c r="F674" s="103"/>
      <c r="G674" s="111"/>
      <c r="H674" s="259"/>
    </row>
    <row r="675" spans="1:8" ht="12.75">
      <c r="A675" s="108"/>
      <c r="B675" s="252"/>
      <c r="C675" s="111"/>
      <c r="D675" s="103"/>
      <c r="E675" s="103"/>
      <c r="F675" s="103"/>
      <c r="G675" s="111"/>
      <c r="H675" s="259"/>
    </row>
    <row r="676" spans="1:8" ht="12.75">
      <c r="A676" s="108"/>
      <c r="B676" s="109"/>
      <c r="C676" s="99"/>
      <c r="D676" s="103"/>
      <c r="E676" s="103"/>
      <c r="F676" s="103"/>
      <c r="G676" s="111"/>
      <c r="H676" s="259"/>
    </row>
    <row r="677" spans="1:8" ht="12.75">
      <c r="A677" s="108"/>
      <c r="B677" s="109"/>
      <c r="C677" s="111"/>
      <c r="D677" s="103"/>
      <c r="E677" s="103"/>
      <c r="F677" s="103"/>
      <c r="G677" s="111"/>
      <c r="H677" s="259"/>
    </row>
    <row r="678" spans="1:8" ht="12.75">
      <c r="A678" s="108"/>
      <c r="B678" s="109"/>
      <c r="C678" s="111"/>
      <c r="D678" s="103"/>
      <c r="E678" s="103"/>
      <c r="F678" s="103"/>
      <c r="G678" s="111"/>
      <c r="H678" s="259"/>
    </row>
    <row r="679" spans="1:8" ht="13.5" thickBot="1">
      <c r="A679" s="112"/>
      <c r="B679" s="105"/>
      <c r="C679" s="382"/>
      <c r="D679" s="113"/>
      <c r="E679" s="113"/>
      <c r="F679" s="113"/>
      <c r="G679" s="382"/>
      <c r="H679" s="458"/>
    </row>
    <row r="680" spans="1:7" ht="12.75">
      <c r="A680" s="108"/>
      <c r="B680" s="109"/>
      <c r="C680" s="103"/>
      <c r="D680" s="103"/>
      <c r="E680" s="103"/>
      <c r="F680" s="109"/>
      <c r="G680" s="99"/>
    </row>
    <row r="681" spans="1:7" ht="12.75">
      <c r="A681" s="108" t="s">
        <v>36</v>
      </c>
      <c r="B681" s="109"/>
      <c r="C681" s="103"/>
      <c r="D681" s="103"/>
      <c r="E681" s="103"/>
      <c r="F681" s="109"/>
      <c r="G681" s="99"/>
    </row>
    <row r="682" spans="1:7" ht="13.5" thickBot="1">
      <c r="A682" s="112" t="s">
        <v>37</v>
      </c>
      <c r="B682" s="105"/>
      <c r="C682" s="113"/>
      <c r="D682" s="113"/>
      <c r="E682" s="113"/>
      <c r="F682" s="105"/>
      <c r="G682" s="114"/>
    </row>
    <row r="683" spans="1:7" ht="13.5" thickBot="1">
      <c r="A683" s="99"/>
      <c r="B683" s="99"/>
      <c r="C683" s="99"/>
      <c r="D683" s="99"/>
      <c r="E683" s="99"/>
      <c r="F683" s="99"/>
      <c r="G683" s="99"/>
    </row>
    <row r="684" spans="1:7" ht="12.75">
      <c r="A684" s="174"/>
      <c r="B684" s="174" t="s">
        <v>105</v>
      </c>
      <c r="C684" s="174" t="s">
        <v>32</v>
      </c>
      <c r="D684" s="174" t="s">
        <v>106</v>
      </c>
      <c r="E684" s="174" t="s">
        <v>11</v>
      </c>
      <c r="F684" s="174" t="s">
        <v>107</v>
      </c>
      <c r="G684" s="174" t="s">
        <v>108</v>
      </c>
    </row>
    <row r="685" spans="1:7" ht="12.75">
      <c r="A685" s="108" t="s">
        <v>38</v>
      </c>
      <c r="B685" s="103"/>
      <c r="C685" s="103"/>
      <c r="D685" s="103"/>
      <c r="E685" s="103"/>
      <c r="F685" s="103"/>
      <c r="G685" s="103"/>
    </row>
    <row r="686" spans="1:7" ht="12.75">
      <c r="A686" s="108" t="s">
        <v>137</v>
      </c>
      <c r="B686" s="103"/>
      <c r="C686" s="103"/>
      <c r="D686" s="103"/>
      <c r="E686" s="103"/>
      <c r="F686" s="103"/>
      <c r="G686" s="103"/>
    </row>
    <row r="687" spans="1:7" ht="12.75">
      <c r="A687" s="108" t="s">
        <v>138</v>
      </c>
      <c r="B687" s="103"/>
      <c r="C687" s="103"/>
      <c r="D687" s="103"/>
      <c r="E687" s="103"/>
      <c r="F687" s="103"/>
      <c r="G687" s="103"/>
    </row>
    <row r="688" spans="1:7" ht="12.75">
      <c r="A688" s="108" t="s">
        <v>139</v>
      </c>
      <c r="B688" s="103"/>
      <c r="C688" s="103"/>
      <c r="D688" s="103"/>
      <c r="E688" s="103"/>
      <c r="F688" s="103"/>
      <c r="G688" s="103"/>
    </row>
    <row r="689" spans="1:7" ht="12.75">
      <c r="A689" s="108" t="s">
        <v>140</v>
      </c>
      <c r="B689" s="103"/>
      <c r="C689" s="103"/>
      <c r="D689" s="103"/>
      <c r="E689" s="103"/>
      <c r="F689" s="103"/>
      <c r="G689" s="103"/>
    </row>
    <row r="690" spans="1:7" ht="12.75">
      <c r="A690" s="108" t="s">
        <v>141</v>
      </c>
      <c r="B690" s="103"/>
      <c r="C690" s="103"/>
      <c r="D690" s="103"/>
      <c r="E690" s="103"/>
      <c r="F690" s="103"/>
      <c r="G690" s="103"/>
    </row>
    <row r="691" spans="1:7" ht="12.75">
      <c r="A691" s="108" t="s">
        <v>142</v>
      </c>
      <c r="B691" s="103"/>
      <c r="C691" s="103"/>
      <c r="D691" s="103"/>
      <c r="E691" s="103"/>
      <c r="F691" s="103"/>
      <c r="G691" s="103"/>
    </row>
    <row r="692" spans="1:7" ht="13.5" thickBot="1">
      <c r="A692" s="112" t="s">
        <v>143</v>
      </c>
      <c r="B692" s="113"/>
      <c r="C692" s="113"/>
      <c r="D692" s="113"/>
      <c r="E692" s="113"/>
      <c r="F692" s="113"/>
      <c r="G692" s="113"/>
    </row>
    <row r="693" ht="12.75"/>
    <row r="694" ht="12.75"/>
    <row r="695" ht="12.75">
      <c r="A695" s="1" t="s">
        <v>197</v>
      </c>
    </row>
    <row r="696" ht="12.75"/>
    <row r="697" spans="1:8" ht="12.75">
      <c r="A697" s="99"/>
      <c r="B697" s="99"/>
      <c r="C697" s="99"/>
      <c r="D697" s="99"/>
      <c r="E697" s="99"/>
      <c r="F697" s="99"/>
      <c r="G697" s="99"/>
      <c r="H697" s="499"/>
    </row>
    <row r="698" spans="1:8" ht="13.5" thickBot="1">
      <c r="A698" s="99"/>
      <c r="B698" s="99"/>
      <c r="C698" s="99"/>
      <c r="D698" s="99"/>
      <c r="E698" s="99"/>
      <c r="F698" s="99"/>
      <c r="G698" s="99"/>
      <c r="H698" s="499"/>
    </row>
    <row r="699" spans="1:8" ht="12.75">
      <c r="A699" s="315"/>
      <c r="B699" s="315"/>
      <c r="C699" s="315"/>
      <c r="D699" s="315"/>
      <c r="E699" s="315"/>
      <c r="F699" s="99"/>
      <c r="G699" s="99"/>
      <c r="H699" s="499"/>
    </row>
    <row r="700" spans="1:8" ht="12.75">
      <c r="A700" s="109"/>
      <c r="B700" s="109"/>
      <c r="C700" s="109"/>
      <c r="D700" s="109"/>
      <c r="E700" s="109"/>
      <c r="F700" s="99"/>
      <c r="G700" s="99"/>
      <c r="H700" s="499"/>
    </row>
    <row r="701" spans="1:8" ht="12.75">
      <c r="A701" s="109"/>
      <c r="B701" s="109"/>
      <c r="C701" s="109"/>
      <c r="D701" s="109"/>
      <c r="E701" s="109"/>
      <c r="F701" s="99"/>
      <c r="G701" s="99"/>
      <c r="H701" s="499"/>
    </row>
    <row r="702" spans="1:8" ht="12.75">
      <c r="A702" s="109"/>
      <c r="B702" s="109"/>
      <c r="C702" s="109"/>
      <c r="D702" s="109"/>
      <c r="E702" s="109"/>
      <c r="F702" s="99"/>
      <c r="G702" s="99"/>
      <c r="H702" s="499"/>
    </row>
    <row r="703" spans="1:8" ht="12.75">
      <c r="A703" s="109"/>
      <c r="B703" s="109"/>
      <c r="C703" s="109"/>
      <c r="D703" s="109"/>
      <c r="E703" s="109"/>
      <c r="F703" s="99"/>
      <c r="G703" s="99"/>
      <c r="H703" s="499"/>
    </row>
    <row r="704" spans="1:8" ht="12.75">
      <c r="A704" s="109"/>
      <c r="B704" s="109"/>
      <c r="C704" s="109"/>
      <c r="D704" s="109"/>
      <c r="E704" s="109"/>
      <c r="F704" s="99"/>
      <c r="G704" s="99"/>
      <c r="H704" s="499"/>
    </row>
    <row r="705" spans="1:8" ht="12.75">
      <c r="A705" s="109"/>
      <c r="B705" s="109"/>
      <c r="C705" s="109"/>
      <c r="D705" s="109"/>
      <c r="E705" s="109"/>
      <c r="F705" s="99"/>
      <c r="G705" s="99"/>
      <c r="H705" s="499"/>
    </row>
    <row r="706" spans="1:8" ht="12.75">
      <c r="A706" s="109"/>
      <c r="B706" s="109"/>
      <c r="C706" s="109"/>
      <c r="D706" s="109"/>
      <c r="E706" s="109"/>
      <c r="F706" s="99"/>
      <c r="G706" s="99"/>
      <c r="H706" s="499"/>
    </row>
    <row r="707" spans="1:8" ht="12.75">
      <c r="A707" s="109"/>
      <c r="B707" s="109"/>
      <c r="C707" s="109"/>
      <c r="D707" s="109"/>
      <c r="E707" s="109"/>
      <c r="F707" s="99"/>
      <c r="G707" s="99"/>
      <c r="H707" s="499"/>
    </row>
    <row r="708" spans="1:8" ht="12.75">
      <c r="A708" s="109"/>
      <c r="B708" s="109"/>
      <c r="C708" s="109"/>
      <c r="D708" s="109"/>
      <c r="E708" s="109"/>
      <c r="F708" s="99"/>
      <c r="G708" s="99"/>
      <c r="H708" s="499"/>
    </row>
    <row r="709" spans="1:8" ht="13.5" thickBot="1">
      <c r="A709" s="105"/>
      <c r="B709" s="105"/>
      <c r="C709" s="105"/>
      <c r="D709" s="105"/>
      <c r="E709" s="105"/>
      <c r="F709" s="99"/>
      <c r="G709" s="99"/>
      <c r="H709" s="499"/>
    </row>
    <row r="710" spans="1:8" ht="12.75">
      <c r="A710" s="99"/>
      <c r="B710" s="99"/>
      <c r="C710" s="99"/>
      <c r="D710" s="99"/>
      <c r="E710" s="99"/>
      <c r="F710" s="99"/>
      <c r="G710" s="99"/>
      <c r="H710" s="499"/>
    </row>
    <row r="711" spans="1:8" ht="12.75">
      <c r="A711" s="99"/>
      <c r="B711" s="99"/>
      <c r="C711" s="99"/>
      <c r="D711" s="99"/>
      <c r="E711" s="99"/>
      <c r="F711" s="99"/>
      <c r="G711" s="99"/>
      <c r="H711" s="499"/>
    </row>
    <row r="712" spans="1:8" ht="12.75">
      <c r="A712" s="99"/>
      <c r="B712" s="99"/>
      <c r="C712" s="99"/>
      <c r="D712" s="99"/>
      <c r="E712" s="99"/>
      <c r="F712" s="99"/>
      <c r="G712" s="99"/>
      <c r="H712" s="499"/>
    </row>
    <row r="713" spans="1:8" ht="12.75">
      <c r="A713" s="177"/>
      <c r="B713" s="177"/>
      <c r="C713" s="177"/>
      <c r="D713" s="177"/>
      <c r="E713" s="177"/>
      <c r="F713" s="177"/>
      <c r="G713" s="632"/>
      <c r="H713" s="632"/>
    </row>
    <row r="714" spans="1:8" ht="13.5" thickBot="1">
      <c r="A714" s="178"/>
      <c r="B714" s="178"/>
      <c r="C714" s="178"/>
      <c r="D714" s="178"/>
      <c r="E714" s="178"/>
      <c r="F714" s="178"/>
      <c r="G714" s="178"/>
      <c r="H714" s="178"/>
    </row>
    <row r="715" spans="1:8" ht="13.5" thickTop="1">
      <c r="A715" s="109"/>
      <c r="B715" s="103"/>
      <c r="C715" s="109"/>
      <c r="D715" s="103"/>
      <c r="E715" s="103"/>
      <c r="F715" s="103"/>
      <c r="G715" s="103"/>
      <c r="H715" s="500"/>
    </row>
    <row r="716" spans="1:8" ht="12.75">
      <c r="A716" s="109"/>
      <c r="B716" s="103"/>
      <c r="C716" s="109"/>
      <c r="D716" s="103"/>
      <c r="E716" s="103"/>
      <c r="F716" s="103"/>
      <c r="G716" s="103"/>
      <c r="H716" s="500"/>
    </row>
    <row r="717" spans="1:8" ht="12.75">
      <c r="A717" s="109"/>
      <c r="B717" s="103"/>
      <c r="C717" s="109"/>
      <c r="D717" s="103"/>
      <c r="E717" s="103"/>
      <c r="F717" s="103"/>
      <c r="G717" s="103"/>
      <c r="H717" s="500"/>
    </row>
    <row r="718" spans="1:8" ht="12.75">
      <c r="A718" s="109"/>
      <c r="B718" s="103"/>
      <c r="C718" s="109"/>
      <c r="D718" s="109"/>
      <c r="E718" s="109"/>
      <c r="F718" s="109"/>
      <c r="G718" s="109"/>
      <c r="H718" s="499"/>
    </row>
    <row r="719" spans="1:8" ht="13.5" thickBot="1">
      <c r="A719" s="105"/>
      <c r="B719" s="113"/>
      <c r="C719" s="105"/>
      <c r="D719" s="105"/>
      <c r="E719" s="105"/>
      <c r="F719" s="105"/>
      <c r="G719" s="105"/>
      <c r="H719" s="114"/>
    </row>
    <row r="720" spans="1:8" ht="12.75">
      <c r="A720" s="276"/>
      <c r="B720" s="118"/>
      <c r="C720" s="276"/>
      <c r="D720" s="276"/>
      <c r="E720" s="276"/>
      <c r="F720" s="276"/>
      <c r="G720" s="276"/>
      <c r="H720" s="257"/>
    </row>
    <row r="721" spans="18:25" s="255" customFormat="1" ht="12.75">
      <c r="R721"/>
      <c r="S721"/>
      <c r="T721"/>
      <c r="U721"/>
      <c r="V721"/>
      <c r="W721"/>
      <c r="X721"/>
      <c r="Y721"/>
    </row>
    <row r="722" spans="18:25" s="255" customFormat="1" ht="12.75">
      <c r="R722"/>
      <c r="S722"/>
      <c r="T722"/>
      <c r="U722"/>
      <c r="V722"/>
      <c r="W722"/>
      <c r="X722"/>
      <c r="Y722"/>
    </row>
    <row r="723" s="255" customFormat="1" ht="12.75">
      <c r="A723" s="317"/>
    </row>
    <row r="724" ht="12.75"/>
    <row r="725" ht="12.75"/>
    <row r="726" ht="15.75">
      <c r="A726" s="261" t="s">
        <v>198</v>
      </c>
    </row>
    <row r="727" ht="12.75"/>
    <row r="728" ht="12.75"/>
    <row r="729" spans="1:3" ht="13.5" thickBot="1">
      <c r="A729" s="204" t="s">
        <v>151</v>
      </c>
      <c r="B729" s="207" t="s">
        <v>150</v>
      </c>
      <c r="C729" s="262" t="s">
        <v>158</v>
      </c>
    </row>
    <row r="730" spans="1:3" ht="13.5" thickTop="1">
      <c r="A730" s="263" t="s">
        <v>153</v>
      </c>
      <c r="B730" s="26">
        <v>1</v>
      </c>
      <c r="C730" s="5"/>
    </row>
    <row r="731" spans="1:3" ht="12.75">
      <c r="A731" s="263" t="s">
        <v>153</v>
      </c>
      <c r="B731" s="26">
        <v>1</v>
      </c>
      <c r="C731" s="183"/>
    </row>
    <row r="732" spans="1:3" ht="12.75">
      <c r="A732" s="263" t="s">
        <v>154</v>
      </c>
      <c r="B732" s="26">
        <v>1</v>
      </c>
      <c r="C732" s="183"/>
    </row>
    <row r="733" spans="1:3" ht="12.75">
      <c r="A733" s="263" t="s">
        <v>154</v>
      </c>
      <c r="B733" s="26">
        <v>1</v>
      </c>
      <c r="C733" s="183"/>
    </row>
    <row r="734" spans="1:3" ht="12.75">
      <c r="A734" s="263" t="s">
        <v>157</v>
      </c>
      <c r="B734" s="26">
        <v>1</v>
      </c>
      <c r="C734" s="183"/>
    </row>
    <row r="735" spans="1:3" ht="12.75">
      <c r="A735" s="263" t="s">
        <v>157</v>
      </c>
      <c r="B735" s="26">
        <v>1</v>
      </c>
      <c r="C735" s="183"/>
    </row>
    <row r="736" spans="1:3" ht="12.75">
      <c r="A736" s="263" t="s">
        <v>157</v>
      </c>
      <c r="B736" s="26">
        <v>1</v>
      </c>
      <c r="C736" s="183"/>
    </row>
    <row r="737" spans="1:3" ht="12.75">
      <c r="A737" s="263" t="s">
        <v>152</v>
      </c>
      <c r="B737" s="26">
        <v>1</v>
      </c>
      <c r="C737" s="183"/>
    </row>
    <row r="738" spans="1:3" ht="12.75">
      <c r="A738" s="263" t="s">
        <v>152</v>
      </c>
      <c r="B738" s="26">
        <v>1</v>
      </c>
      <c r="C738" s="183"/>
    </row>
    <row r="739" spans="1:3" ht="12.75">
      <c r="A739" s="263" t="s">
        <v>156</v>
      </c>
      <c r="B739" s="26">
        <v>1</v>
      </c>
      <c r="C739" s="183"/>
    </row>
    <row r="740" spans="1:3" ht="12.75">
      <c r="A740" s="263" t="s">
        <v>156</v>
      </c>
      <c r="B740" s="26">
        <v>1</v>
      </c>
      <c r="C740" s="183"/>
    </row>
    <row r="741" spans="1:3" ht="12.75">
      <c r="A741" s="263" t="s">
        <v>156</v>
      </c>
      <c r="B741" s="26">
        <v>1</v>
      </c>
      <c r="C741" s="183"/>
    </row>
    <row r="742" spans="1:3" ht="12.75">
      <c r="A742" s="263" t="s">
        <v>156</v>
      </c>
      <c r="B742" s="26">
        <v>1</v>
      </c>
      <c r="C742" s="183"/>
    </row>
    <row r="743" spans="1:3" ht="12.75">
      <c r="A743" s="263" t="s">
        <v>155</v>
      </c>
      <c r="B743" s="26">
        <v>1</v>
      </c>
      <c r="C743" s="183"/>
    </row>
    <row r="744" spans="1:3" ht="12.75">
      <c r="A744" s="263" t="s">
        <v>155</v>
      </c>
      <c r="B744" s="26">
        <v>1</v>
      </c>
      <c r="C744" s="183"/>
    </row>
    <row r="745" spans="1:3" ht="12.75">
      <c r="A745" s="263" t="s">
        <v>155</v>
      </c>
      <c r="B745" s="26">
        <v>1</v>
      </c>
      <c r="C745" s="183"/>
    </row>
    <row r="746" spans="1:3" ht="12.75">
      <c r="A746" s="263" t="s">
        <v>155</v>
      </c>
      <c r="B746" s="26">
        <v>1</v>
      </c>
      <c r="C746" s="183"/>
    </row>
    <row r="747" spans="1:3" ht="12.75">
      <c r="A747" s="263" t="s">
        <v>155</v>
      </c>
      <c r="B747" s="26">
        <v>1</v>
      </c>
      <c r="C747" s="183"/>
    </row>
    <row r="748" spans="1:3" ht="12.75">
      <c r="A748" s="263" t="s">
        <v>153</v>
      </c>
      <c r="B748" s="26">
        <v>2</v>
      </c>
      <c r="C748" s="183"/>
    </row>
    <row r="749" spans="1:3" ht="12.75">
      <c r="A749" s="263" t="s">
        <v>154</v>
      </c>
      <c r="B749" s="26">
        <v>2</v>
      </c>
      <c r="C749" s="183"/>
    </row>
    <row r="750" spans="1:3" ht="12.75">
      <c r="A750" s="263" t="s">
        <v>154</v>
      </c>
      <c r="B750" s="26">
        <v>2</v>
      </c>
      <c r="C750" s="183"/>
    </row>
    <row r="751" spans="1:3" ht="12.75">
      <c r="A751" s="263" t="s">
        <v>154</v>
      </c>
      <c r="B751" s="26">
        <v>2</v>
      </c>
      <c r="C751" s="183"/>
    </row>
    <row r="752" spans="1:3" ht="12.75">
      <c r="A752" s="263" t="s">
        <v>154</v>
      </c>
      <c r="B752" s="26">
        <v>2</v>
      </c>
      <c r="C752" s="183"/>
    </row>
    <row r="753" spans="1:3" ht="12.75">
      <c r="A753" s="263" t="s">
        <v>154</v>
      </c>
      <c r="B753" s="26">
        <v>2</v>
      </c>
      <c r="C753" s="183"/>
    </row>
    <row r="754" spans="1:3" ht="12.75">
      <c r="A754" s="263" t="s">
        <v>157</v>
      </c>
      <c r="B754" s="26">
        <v>2</v>
      </c>
      <c r="C754" s="183"/>
    </row>
    <row r="755" spans="1:3" ht="12.75">
      <c r="A755" s="263" t="s">
        <v>157</v>
      </c>
      <c r="B755" s="26">
        <v>2</v>
      </c>
      <c r="C755" s="183"/>
    </row>
    <row r="756" spans="1:3" ht="12.75">
      <c r="A756" s="263" t="s">
        <v>157</v>
      </c>
      <c r="B756" s="26">
        <v>2</v>
      </c>
      <c r="C756" s="183"/>
    </row>
    <row r="757" spans="1:3" ht="12.75">
      <c r="A757" s="263" t="s">
        <v>157</v>
      </c>
      <c r="B757" s="26">
        <v>2</v>
      </c>
      <c r="C757" s="183"/>
    </row>
    <row r="758" spans="1:3" ht="12.75">
      <c r="A758" s="263" t="s">
        <v>157</v>
      </c>
      <c r="B758" s="26">
        <v>2</v>
      </c>
      <c r="C758" s="183"/>
    </row>
    <row r="759" spans="1:3" ht="12.75">
      <c r="A759" s="263" t="s">
        <v>152</v>
      </c>
      <c r="B759" s="26">
        <v>2</v>
      </c>
      <c r="C759" s="183"/>
    </row>
    <row r="760" spans="1:3" ht="12.75">
      <c r="A760" s="263" t="s">
        <v>156</v>
      </c>
      <c r="B760" s="26">
        <v>2</v>
      </c>
      <c r="C760" s="183"/>
    </row>
    <row r="761" spans="1:3" ht="12.75">
      <c r="A761" s="263" t="s">
        <v>156</v>
      </c>
      <c r="B761" s="26">
        <v>2</v>
      </c>
      <c r="C761" s="183"/>
    </row>
    <row r="762" spans="1:3" ht="12.75">
      <c r="A762" s="263" t="s">
        <v>155</v>
      </c>
      <c r="B762" s="26">
        <v>2</v>
      </c>
      <c r="C762" s="183"/>
    </row>
    <row r="763" spans="1:3" ht="12.75">
      <c r="A763" s="263" t="s">
        <v>155</v>
      </c>
      <c r="B763" s="26">
        <v>2</v>
      </c>
      <c r="C763" s="183"/>
    </row>
    <row r="764" spans="1:3" ht="12.75">
      <c r="A764" s="263" t="s">
        <v>155</v>
      </c>
      <c r="B764" s="26">
        <v>2</v>
      </c>
      <c r="C764" s="183"/>
    </row>
    <row r="765" spans="1:3" ht="12.75">
      <c r="A765" s="263" t="s">
        <v>155</v>
      </c>
      <c r="B765" s="26">
        <v>2</v>
      </c>
      <c r="C765" s="183"/>
    </row>
    <row r="766" spans="1:3" ht="12.75">
      <c r="A766" s="263" t="s">
        <v>155</v>
      </c>
      <c r="B766" s="26">
        <v>2</v>
      </c>
      <c r="C766" s="183"/>
    </row>
    <row r="767" spans="1:3" ht="12.75">
      <c r="A767" s="263" t="s">
        <v>155</v>
      </c>
      <c r="B767" s="26">
        <v>2</v>
      </c>
      <c r="C767" s="183"/>
    </row>
    <row r="768" spans="1:3" ht="12.75">
      <c r="A768" s="263" t="s">
        <v>155</v>
      </c>
      <c r="B768" s="26">
        <v>2</v>
      </c>
      <c r="C768" s="183"/>
    </row>
    <row r="769" spans="1:3" ht="12.75">
      <c r="A769" s="263" t="s">
        <v>154</v>
      </c>
      <c r="B769" s="26">
        <v>3</v>
      </c>
      <c r="C769" s="183"/>
    </row>
    <row r="770" spans="1:3" ht="12.75">
      <c r="A770" s="263" t="s">
        <v>154</v>
      </c>
      <c r="B770" s="26">
        <v>3</v>
      </c>
      <c r="C770" s="183"/>
    </row>
    <row r="771" spans="1:3" ht="12.75">
      <c r="A771" s="263" t="s">
        <v>154</v>
      </c>
      <c r="B771" s="26">
        <v>3</v>
      </c>
      <c r="C771" s="183"/>
    </row>
    <row r="772" spans="1:3" ht="12.75">
      <c r="A772" s="263" t="s">
        <v>157</v>
      </c>
      <c r="B772" s="26">
        <v>3</v>
      </c>
      <c r="C772" s="183"/>
    </row>
    <row r="773" spans="1:3" ht="12.75">
      <c r="A773" s="263" t="s">
        <v>157</v>
      </c>
      <c r="B773" s="26">
        <v>3</v>
      </c>
      <c r="C773" s="183"/>
    </row>
    <row r="774" spans="1:3" ht="12.75">
      <c r="A774" s="263" t="s">
        <v>157</v>
      </c>
      <c r="B774" s="26">
        <v>3</v>
      </c>
      <c r="C774" s="183"/>
    </row>
    <row r="775" spans="1:3" ht="12.75">
      <c r="A775" s="263" t="s">
        <v>157</v>
      </c>
      <c r="B775" s="26">
        <v>3</v>
      </c>
      <c r="C775" s="183"/>
    </row>
    <row r="776" spans="1:3" ht="12.75">
      <c r="A776" s="263" t="s">
        <v>157</v>
      </c>
      <c r="B776" s="26">
        <v>3</v>
      </c>
      <c r="C776" s="183"/>
    </row>
    <row r="777" spans="1:3" ht="12.75">
      <c r="A777" s="263" t="s">
        <v>157</v>
      </c>
      <c r="B777" s="26">
        <v>3</v>
      </c>
      <c r="C777" s="183"/>
    </row>
    <row r="778" spans="1:3" ht="12.75">
      <c r="A778" s="263" t="s">
        <v>156</v>
      </c>
      <c r="B778" s="26">
        <v>3</v>
      </c>
      <c r="C778" s="183"/>
    </row>
    <row r="779" spans="1:3" ht="12.75">
      <c r="A779" s="263" t="s">
        <v>156</v>
      </c>
      <c r="B779" s="26">
        <v>3</v>
      </c>
      <c r="C779" s="183"/>
    </row>
    <row r="780" spans="1:3" ht="12.75">
      <c r="A780" s="263" t="s">
        <v>155</v>
      </c>
      <c r="B780" s="26">
        <v>3</v>
      </c>
      <c r="C780" s="183"/>
    </row>
    <row r="781" spans="1:3" ht="12.75">
      <c r="A781" s="263" t="s">
        <v>155</v>
      </c>
      <c r="B781" s="26">
        <v>3</v>
      </c>
      <c r="C781" s="183"/>
    </row>
    <row r="782" spans="1:3" ht="12.75">
      <c r="A782" s="263" t="s">
        <v>155</v>
      </c>
      <c r="B782" s="26">
        <v>3</v>
      </c>
      <c r="C782" s="183"/>
    </row>
    <row r="783" spans="1:3" ht="12.75">
      <c r="A783" s="263" t="s">
        <v>155</v>
      </c>
      <c r="B783" s="26">
        <v>3</v>
      </c>
      <c r="C783" s="183"/>
    </row>
    <row r="784" spans="1:3" ht="12.75">
      <c r="A784" s="263" t="s">
        <v>153</v>
      </c>
      <c r="B784" s="26">
        <v>4</v>
      </c>
      <c r="C784" s="183"/>
    </row>
    <row r="785" spans="1:3" ht="12.75">
      <c r="A785" s="263" t="s">
        <v>154</v>
      </c>
      <c r="B785" s="26">
        <v>4</v>
      </c>
      <c r="C785" s="183"/>
    </row>
    <row r="786" spans="1:3" ht="12.75">
      <c r="A786" s="263" t="s">
        <v>157</v>
      </c>
      <c r="B786" s="26">
        <v>4</v>
      </c>
      <c r="C786" s="183"/>
    </row>
    <row r="787" spans="1:3" ht="12.75">
      <c r="A787" s="263" t="s">
        <v>157</v>
      </c>
      <c r="B787" s="26">
        <v>4</v>
      </c>
      <c r="C787" s="183"/>
    </row>
    <row r="788" spans="1:3" ht="12.75">
      <c r="A788" s="263" t="s">
        <v>157</v>
      </c>
      <c r="B788" s="26">
        <v>4</v>
      </c>
      <c r="C788" s="183"/>
    </row>
    <row r="789" spans="1:3" ht="12.75">
      <c r="A789" s="263" t="s">
        <v>157</v>
      </c>
      <c r="B789" s="26">
        <v>4</v>
      </c>
      <c r="C789" s="183"/>
    </row>
    <row r="790" spans="1:3" ht="12.75">
      <c r="A790" s="263" t="s">
        <v>157</v>
      </c>
      <c r="B790" s="26">
        <v>4</v>
      </c>
      <c r="C790" s="183"/>
    </row>
    <row r="791" spans="1:3" ht="12.75">
      <c r="A791" s="263" t="s">
        <v>157</v>
      </c>
      <c r="B791" s="26">
        <v>4</v>
      </c>
      <c r="C791" s="183"/>
    </row>
    <row r="792" spans="1:3" ht="12.75">
      <c r="A792" s="263" t="s">
        <v>152</v>
      </c>
      <c r="B792" s="26">
        <v>4</v>
      </c>
      <c r="C792" s="183"/>
    </row>
    <row r="793" spans="1:3" ht="12.75">
      <c r="A793" s="263" t="s">
        <v>156</v>
      </c>
      <c r="B793" s="26">
        <v>4</v>
      </c>
      <c r="C793" s="183"/>
    </row>
    <row r="794" spans="1:3" ht="12.75">
      <c r="A794" s="263" t="s">
        <v>155</v>
      </c>
      <c r="B794" s="26">
        <v>4</v>
      </c>
      <c r="C794" s="183"/>
    </row>
    <row r="795" spans="1:3" ht="12.75">
      <c r="A795" s="263" t="s">
        <v>155</v>
      </c>
      <c r="B795" s="26">
        <v>4</v>
      </c>
      <c r="C795" s="183"/>
    </row>
    <row r="796" spans="1:3" ht="12.75">
      <c r="A796" s="263" t="s">
        <v>155</v>
      </c>
      <c r="B796" s="26">
        <v>4</v>
      </c>
      <c r="C796" s="183"/>
    </row>
    <row r="797" spans="1:3" ht="12.75">
      <c r="A797" s="263" t="s">
        <v>155</v>
      </c>
      <c r="B797" s="26">
        <v>4</v>
      </c>
      <c r="C797" s="183"/>
    </row>
    <row r="798" spans="1:3" ht="12.75">
      <c r="A798" s="263" t="s">
        <v>155</v>
      </c>
      <c r="B798" s="26">
        <v>4</v>
      </c>
      <c r="C798" s="183"/>
    </row>
    <row r="799" spans="1:3" ht="12.75">
      <c r="A799" s="263" t="s">
        <v>154</v>
      </c>
      <c r="B799" s="26">
        <v>5</v>
      </c>
      <c r="C799" s="183"/>
    </row>
    <row r="800" spans="1:3" ht="12.75">
      <c r="A800" s="263" t="s">
        <v>157</v>
      </c>
      <c r="B800" s="26">
        <v>5</v>
      </c>
      <c r="C800" s="183"/>
    </row>
    <row r="801" spans="1:3" ht="12.75">
      <c r="A801" s="263" t="s">
        <v>157</v>
      </c>
      <c r="B801" s="26">
        <v>5</v>
      </c>
      <c r="C801" s="183"/>
    </row>
    <row r="802" spans="1:3" ht="12.75">
      <c r="A802" s="263" t="s">
        <v>157</v>
      </c>
      <c r="B802" s="26">
        <v>5</v>
      </c>
      <c r="C802" s="183"/>
    </row>
    <row r="803" spans="1:3" ht="12.75">
      <c r="A803" s="263" t="s">
        <v>152</v>
      </c>
      <c r="B803" s="26">
        <v>5</v>
      </c>
      <c r="C803" s="183"/>
    </row>
    <row r="804" spans="1:3" ht="12.75">
      <c r="A804" s="263" t="s">
        <v>152</v>
      </c>
      <c r="B804" s="26">
        <v>5</v>
      </c>
      <c r="C804" s="183"/>
    </row>
    <row r="805" spans="1:3" ht="12.75">
      <c r="A805" s="263" t="s">
        <v>152</v>
      </c>
      <c r="B805" s="26">
        <v>5</v>
      </c>
      <c r="C805" s="183"/>
    </row>
    <row r="806" spans="1:3" ht="12.75">
      <c r="A806" s="263" t="s">
        <v>152</v>
      </c>
      <c r="B806" s="26">
        <v>5</v>
      </c>
      <c r="C806" s="183"/>
    </row>
    <row r="807" spans="1:3" ht="12.75">
      <c r="A807" s="263" t="s">
        <v>156</v>
      </c>
      <c r="B807" s="26">
        <v>5</v>
      </c>
      <c r="C807" s="183"/>
    </row>
    <row r="808" spans="1:3" ht="12.75">
      <c r="A808" s="263" t="s">
        <v>155</v>
      </c>
      <c r="B808" s="26">
        <v>5</v>
      </c>
      <c r="C808" s="183"/>
    </row>
    <row r="809" spans="1:3" ht="12.75">
      <c r="A809" s="263" t="s">
        <v>155</v>
      </c>
      <c r="B809" s="26">
        <v>5</v>
      </c>
      <c r="C809" s="183"/>
    </row>
    <row r="810" spans="1:3" ht="12.75">
      <c r="A810" s="263" t="s">
        <v>155</v>
      </c>
      <c r="B810" s="26">
        <v>5</v>
      </c>
      <c r="C810" s="183"/>
    </row>
    <row r="811" spans="1:3" ht="12.75">
      <c r="A811" s="263" t="s">
        <v>155</v>
      </c>
      <c r="B811" s="26">
        <v>5</v>
      </c>
      <c r="C811" s="183"/>
    </row>
    <row r="812" spans="1:3" ht="12.75">
      <c r="A812" s="263" t="s">
        <v>155</v>
      </c>
      <c r="B812" s="26">
        <v>5</v>
      </c>
      <c r="C812" s="183"/>
    </row>
    <row r="813" spans="1:3" ht="12.75">
      <c r="A813" s="263" t="s">
        <v>154</v>
      </c>
      <c r="B813" s="26">
        <v>6</v>
      </c>
      <c r="C813" s="183"/>
    </row>
    <row r="814" spans="1:3" ht="12.75">
      <c r="A814" s="263" t="s">
        <v>157</v>
      </c>
      <c r="B814" s="26">
        <v>6</v>
      </c>
      <c r="C814" s="183"/>
    </row>
    <row r="815" spans="1:3" ht="12.75">
      <c r="A815" s="263" t="s">
        <v>157</v>
      </c>
      <c r="B815" s="26">
        <v>6</v>
      </c>
      <c r="C815" s="183"/>
    </row>
    <row r="816" spans="1:3" ht="12.75">
      <c r="A816" s="263" t="s">
        <v>157</v>
      </c>
      <c r="B816" s="26">
        <v>6</v>
      </c>
      <c r="C816" s="183"/>
    </row>
    <row r="817" spans="1:3" ht="12.75">
      <c r="A817" s="263" t="s">
        <v>157</v>
      </c>
      <c r="B817" s="26">
        <v>6</v>
      </c>
      <c r="C817" s="183"/>
    </row>
    <row r="818" spans="1:3" ht="12.75">
      <c r="A818" s="263" t="s">
        <v>157</v>
      </c>
      <c r="B818" s="26">
        <v>6</v>
      </c>
      <c r="C818" s="183"/>
    </row>
    <row r="819" spans="1:3" ht="12.75">
      <c r="A819" s="263" t="s">
        <v>157</v>
      </c>
      <c r="B819" s="26">
        <v>6</v>
      </c>
      <c r="C819" s="183"/>
    </row>
    <row r="820" spans="1:3" ht="12.75">
      <c r="A820" s="263" t="s">
        <v>156</v>
      </c>
      <c r="B820" s="26">
        <v>6</v>
      </c>
      <c r="C820" s="183"/>
    </row>
    <row r="821" spans="1:3" ht="12.75">
      <c r="A821" s="263" t="s">
        <v>155</v>
      </c>
      <c r="B821" s="26">
        <v>6</v>
      </c>
      <c r="C821" s="183"/>
    </row>
    <row r="822" spans="1:3" ht="12.75">
      <c r="A822" s="263" t="s">
        <v>155</v>
      </c>
      <c r="B822" s="26">
        <v>6</v>
      </c>
      <c r="C822" s="183"/>
    </row>
    <row r="823" spans="1:3" ht="12.75">
      <c r="A823" s="263" t="s">
        <v>155</v>
      </c>
      <c r="B823" s="26">
        <v>6</v>
      </c>
      <c r="C823" s="183"/>
    </row>
    <row r="824" spans="1:3" ht="12.75">
      <c r="A824" s="263" t="s">
        <v>155</v>
      </c>
      <c r="B824" s="26">
        <v>6</v>
      </c>
      <c r="C824" s="183"/>
    </row>
    <row r="825" spans="1:3" ht="12.75">
      <c r="A825" s="263" t="s">
        <v>153</v>
      </c>
      <c r="B825" s="26">
        <v>7</v>
      </c>
      <c r="C825" s="183"/>
    </row>
    <row r="826" spans="1:3" ht="12.75">
      <c r="A826" s="263" t="s">
        <v>157</v>
      </c>
      <c r="B826" s="26">
        <v>7</v>
      </c>
      <c r="C826" s="183"/>
    </row>
    <row r="827" spans="1:3" ht="12.75">
      <c r="A827" s="263" t="s">
        <v>157</v>
      </c>
      <c r="B827" s="26">
        <v>7</v>
      </c>
      <c r="C827" s="183"/>
    </row>
    <row r="828" spans="1:3" ht="12.75">
      <c r="A828" s="263" t="s">
        <v>157</v>
      </c>
      <c r="B828" s="26">
        <v>7</v>
      </c>
      <c r="C828" s="183"/>
    </row>
    <row r="829" spans="1:3" ht="12.75">
      <c r="A829" s="263" t="s">
        <v>157</v>
      </c>
      <c r="B829" s="26">
        <v>7</v>
      </c>
      <c r="C829" s="183"/>
    </row>
    <row r="830" spans="1:3" ht="12.75">
      <c r="A830" s="263" t="s">
        <v>156</v>
      </c>
      <c r="B830" s="26">
        <v>7</v>
      </c>
      <c r="C830" s="183"/>
    </row>
    <row r="831" spans="1:3" ht="12.75">
      <c r="A831" s="263" t="s">
        <v>156</v>
      </c>
      <c r="B831" s="26">
        <v>7</v>
      </c>
      <c r="C831" s="183"/>
    </row>
    <row r="832" spans="1:3" ht="12.75">
      <c r="A832" s="263" t="s">
        <v>156</v>
      </c>
      <c r="B832" s="26">
        <v>7</v>
      </c>
      <c r="C832" s="183"/>
    </row>
    <row r="833" spans="1:3" ht="12.75">
      <c r="A833" s="263" t="s">
        <v>155</v>
      </c>
      <c r="B833" s="26">
        <v>7</v>
      </c>
      <c r="C833" s="183"/>
    </row>
    <row r="834" spans="1:3" ht="12.75">
      <c r="A834" s="263" t="s">
        <v>155</v>
      </c>
      <c r="B834" s="26">
        <v>7</v>
      </c>
      <c r="C834" s="183"/>
    </row>
    <row r="835" spans="1:3" ht="12.75">
      <c r="A835" s="263" t="s">
        <v>155</v>
      </c>
      <c r="B835" s="26">
        <v>7</v>
      </c>
      <c r="C835" s="183"/>
    </row>
    <row r="836" spans="1:3" ht="12.75">
      <c r="A836" s="263" t="s">
        <v>155</v>
      </c>
      <c r="B836" s="26">
        <v>7</v>
      </c>
      <c r="C836" s="183"/>
    </row>
    <row r="837" spans="1:3" ht="12.75">
      <c r="A837" s="263" t="s">
        <v>153</v>
      </c>
      <c r="B837" s="26">
        <v>8</v>
      </c>
      <c r="C837" s="183"/>
    </row>
    <row r="838" spans="1:3" ht="12.75">
      <c r="A838" s="263" t="s">
        <v>153</v>
      </c>
      <c r="B838" s="26">
        <v>8</v>
      </c>
      <c r="C838" s="183"/>
    </row>
    <row r="839" spans="1:3" ht="12.75">
      <c r="A839" s="263" t="s">
        <v>153</v>
      </c>
      <c r="B839" s="26">
        <v>8</v>
      </c>
      <c r="C839" s="183"/>
    </row>
    <row r="840" spans="1:3" ht="12.75">
      <c r="A840" s="263" t="s">
        <v>153</v>
      </c>
      <c r="B840" s="26">
        <v>8</v>
      </c>
      <c r="C840" s="183"/>
    </row>
    <row r="841" spans="1:3" ht="12.75">
      <c r="A841" s="263" t="s">
        <v>154</v>
      </c>
      <c r="B841" s="26">
        <v>8</v>
      </c>
      <c r="C841" s="183"/>
    </row>
    <row r="842" spans="1:3" ht="12.75">
      <c r="A842" s="263" t="s">
        <v>157</v>
      </c>
      <c r="B842" s="26">
        <v>8</v>
      </c>
      <c r="C842" s="183"/>
    </row>
    <row r="843" spans="1:3" ht="12.75">
      <c r="A843" s="263" t="s">
        <v>157</v>
      </c>
      <c r="B843" s="26">
        <v>8</v>
      </c>
      <c r="C843" s="183"/>
    </row>
    <row r="844" spans="1:3" ht="12.75">
      <c r="A844" s="263" t="s">
        <v>157</v>
      </c>
      <c r="B844" s="26">
        <v>8</v>
      </c>
      <c r="C844" s="183"/>
    </row>
    <row r="845" spans="1:3" ht="12.75">
      <c r="A845" s="263" t="s">
        <v>157</v>
      </c>
      <c r="B845" s="26">
        <v>8</v>
      </c>
      <c r="C845" s="183"/>
    </row>
    <row r="846" spans="1:3" ht="12.75">
      <c r="A846" s="263" t="s">
        <v>157</v>
      </c>
      <c r="B846" s="26">
        <v>8</v>
      </c>
      <c r="C846" s="183"/>
    </row>
    <row r="847" spans="1:3" ht="12.75">
      <c r="A847" s="263" t="s">
        <v>157</v>
      </c>
      <c r="B847" s="26">
        <v>8</v>
      </c>
      <c r="C847" s="183"/>
    </row>
    <row r="848" spans="1:3" ht="12.75">
      <c r="A848" s="263" t="s">
        <v>157</v>
      </c>
      <c r="B848" s="26">
        <v>8</v>
      </c>
      <c r="C848" s="183"/>
    </row>
    <row r="849" spans="1:3" ht="12.75">
      <c r="A849" s="263" t="s">
        <v>152</v>
      </c>
      <c r="B849" s="26">
        <v>8</v>
      </c>
      <c r="C849" s="183"/>
    </row>
    <row r="850" spans="1:3" ht="12.75">
      <c r="A850" s="263" t="s">
        <v>152</v>
      </c>
      <c r="B850" s="26">
        <v>8</v>
      </c>
      <c r="C850" s="183"/>
    </row>
    <row r="851" spans="1:3" ht="12.75">
      <c r="A851" s="263" t="s">
        <v>152</v>
      </c>
      <c r="B851" s="26">
        <v>8</v>
      </c>
      <c r="C851" s="183"/>
    </row>
    <row r="852" spans="1:3" ht="12.75">
      <c r="A852" s="263" t="s">
        <v>152</v>
      </c>
      <c r="B852" s="26">
        <v>8</v>
      </c>
      <c r="C852" s="183"/>
    </row>
    <row r="853" spans="1:3" ht="12.75">
      <c r="A853" s="263" t="s">
        <v>156</v>
      </c>
      <c r="B853" s="26">
        <v>8</v>
      </c>
      <c r="C853" s="183"/>
    </row>
    <row r="854" spans="1:3" ht="12.75">
      <c r="A854" s="263" t="s">
        <v>156</v>
      </c>
      <c r="B854" s="26">
        <v>8</v>
      </c>
      <c r="C854" s="183"/>
    </row>
    <row r="855" spans="1:3" ht="12.75">
      <c r="A855" s="263" t="s">
        <v>156</v>
      </c>
      <c r="B855" s="26">
        <v>8</v>
      </c>
      <c r="C855" s="183"/>
    </row>
    <row r="856" spans="1:3" ht="12.75">
      <c r="A856" s="263" t="s">
        <v>155</v>
      </c>
      <c r="B856" s="26">
        <v>8</v>
      </c>
      <c r="C856" s="183"/>
    </row>
    <row r="857" spans="1:3" ht="12.75">
      <c r="A857" s="263" t="s">
        <v>155</v>
      </c>
      <c r="B857" s="26">
        <v>8</v>
      </c>
      <c r="C857" s="183"/>
    </row>
    <row r="858" spans="1:3" ht="12.75">
      <c r="A858" s="263" t="s">
        <v>155</v>
      </c>
      <c r="B858" s="26">
        <v>8</v>
      </c>
      <c r="C858" s="183"/>
    </row>
    <row r="859" spans="1:3" ht="12.75">
      <c r="A859" s="263" t="s">
        <v>155</v>
      </c>
      <c r="B859" s="26">
        <v>8</v>
      </c>
      <c r="C859" s="183"/>
    </row>
    <row r="860" spans="1:3" ht="12.75">
      <c r="A860" s="263" t="s">
        <v>155</v>
      </c>
      <c r="B860" s="26">
        <v>8</v>
      </c>
      <c r="C860" s="183"/>
    </row>
    <row r="861" spans="1:3" ht="12.75">
      <c r="A861" s="263" t="s">
        <v>155</v>
      </c>
      <c r="B861" s="26">
        <v>8</v>
      </c>
      <c r="C861" s="183"/>
    </row>
    <row r="862" spans="1:3" ht="12.75">
      <c r="A862" s="263" t="s">
        <v>153</v>
      </c>
      <c r="B862" s="26">
        <v>9</v>
      </c>
      <c r="C862" s="183"/>
    </row>
    <row r="863" spans="1:3" ht="12.75">
      <c r="A863" s="263" t="s">
        <v>153</v>
      </c>
      <c r="B863" s="26">
        <v>9</v>
      </c>
      <c r="C863" s="183"/>
    </row>
    <row r="864" spans="1:3" ht="12.75">
      <c r="A864" s="263" t="s">
        <v>153</v>
      </c>
      <c r="B864" s="26">
        <v>9</v>
      </c>
      <c r="C864" s="183"/>
    </row>
    <row r="865" spans="1:3" ht="12.75">
      <c r="A865" s="263" t="s">
        <v>153</v>
      </c>
      <c r="B865" s="26">
        <v>9</v>
      </c>
      <c r="C865" s="183"/>
    </row>
    <row r="866" spans="1:3" ht="12.75">
      <c r="A866" s="263" t="s">
        <v>154</v>
      </c>
      <c r="B866" s="26">
        <v>9</v>
      </c>
      <c r="C866" s="183"/>
    </row>
    <row r="867" spans="1:3" ht="12.75">
      <c r="A867" s="263" t="s">
        <v>157</v>
      </c>
      <c r="B867" s="26">
        <v>9</v>
      </c>
      <c r="C867" s="183"/>
    </row>
    <row r="868" spans="1:3" ht="12.75">
      <c r="A868" s="263" t="s">
        <v>157</v>
      </c>
      <c r="B868" s="26">
        <v>9</v>
      </c>
      <c r="C868" s="183"/>
    </row>
    <row r="869" spans="1:3" ht="12.75">
      <c r="A869" s="263" t="s">
        <v>157</v>
      </c>
      <c r="B869" s="26">
        <v>9</v>
      </c>
      <c r="C869" s="183"/>
    </row>
    <row r="870" spans="1:3" ht="12.75">
      <c r="A870" s="263" t="s">
        <v>157</v>
      </c>
      <c r="B870" s="26">
        <v>9</v>
      </c>
      <c r="C870" s="183"/>
    </row>
    <row r="871" spans="1:3" ht="12.75">
      <c r="A871" s="263" t="s">
        <v>152</v>
      </c>
      <c r="B871" s="26">
        <v>9</v>
      </c>
      <c r="C871" s="183"/>
    </row>
    <row r="872" spans="1:3" ht="12.75">
      <c r="A872" s="263" t="s">
        <v>152</v>
      </c>
      <c r="B872" s="26">
        <v>9</v>
      </c>
      <c r="C872" s="183"/>
    </row>
    <row r="873" spans="1:3" ht="12.75">
      <c r="A873" s="263" t="s">
        <v>152</v>
      </c>
      <c r="B873" s="26">
        <v>9</v>
      </c>
      <c r="C873" s="183"/>
    </row>
    <row r="874" spans="1:3" ht="12.75">
      <c r="A874" s="263" t="s">
        <v>155</v>
      </c>
      <c r="B874" s="26">
        <v>9</v>
      </c>
      <c r="C874" s="183"/>
    </row>
    <row r="875" spans="1:3" ht="12.75">
      <c r="A875" s="263" t="s">
        <v>155</v>
      </c>
      <c r="B875" s="26">
        <v>9</v>
      </c>
      <c r="C875" s="183"/>
    </row>
    <row r="876" spans="1:3" ht="12.75">
      <c r="A876" s="263" t="s">
        <v>155</v>
      </c>
      <c r="B876" s="26">
        <v>9</v>
      </c>
      <c r="C876" s="183"/>
    </row>
    <row r="877" spans="1:3" ht="12.75">
      <c r="A877" s="260" t="s">
        <v>155</v>
      </c>
      <c r="B877" s="63">
        <v>9</v>
      </c>
      <c r="C877" s="184"/>
    </row>
    <row r="878" spans="1:3" ht="12.75">
      <c r="A878" s="25"/>
      <c r="B878" s="25"/>
      <c r="C878" s="264"/>
    </row>
    <row r="879" ht="12.75">
      <c r="A879" s="1" t="s">
        <v>204</v>
      </c>
    </row>
    <row r="880" spans="3:4" ht="12.75">
      <c r="C880" s="265"/>
      <c r="D880" s="265"/>
    </row>
    <row r="881" spans="1:10" ht="12.75">
      <c r="A881" s="266"/>
      <c r="B881" s="633" t="s">
        <v>159</v>
      </c>
      <c r="C881" s="633"/>
      <c r="D881" s="633"/>
      <c r="E881" s="633"/>
      <c r="F881" s="633"/>
      <c r="G881" s="633"/>
      <c r="H881" s="633"/>
      <c r="I881" s="633"/>
      <c r="J881" s="634"/>
    </row>
    <row r="882" spans="1:10" ht="13.5" thickBot="1">
      <c r="A882" s="188" t="s">
        <v>7</v>
      </c>
      <c r="B882" s="206">
        <v>1</v>
      </c>
      <c r="C882" s="207">
        <v>2</v>
      </c>
      <c r="D882" s="206">
        <v>3</v>
      </c>
      <c r="E882" s="207">
        <v>4</v>
      </c>
      <c r="F882" s="206">
        <v>5</v>
      </c>
      <c r="G882" s="207">
        <v>6</v>
      </c>
      <c r="H882" s="465">
        <v>7</v>
      </c>
      <c r="I882" s="207">
        <v>8</v>
      </c>
      <c r="J882" s="262">
        <v>9</v>
      </c>
    </row>
    <row r="883" spans="1:10" ht="13.5" thickTop="1">
      <c r="A883" s="267">
        <v>1</v>
      </c>
      <c r="B883" s="264"/>
      <c r="C883" s="268"/>
      <c r="D883" s="264"/>
      <c r="E883" s="268"/>
      <c r="F883" s="264"/>
      <c r="G883" s="268"/>
      <c r="H883" s="313"/>
      <c r="I883" s="268"/>
      <c r="J883" s="183"/>
    </row>
    <row r="884" spans="1:10" ht="12.75">
      <c r="A884" s="267">
        <v>2</v>
      </c>
      <c r="B884" s="264"/>
      <c r="C884" s="268"/>
      <c r="D884" s="264"/>
      <c r="E884" s="268"/>
      <c r="F884" s="264"/>
      <c r="G884" s="268"/>
      <c r="H884" s="313"/>
      <c r="I884" s="268"/>
      <c r="J884" s="183"/>
    </row>
    <row r="885" spans="1:10" ht="12.75">
      <c r="A885" s="267">
        <v>3</v>
      </c>
      <c r="B885" s="264"/>
      <c r="C885" s="268"/>
      <c r="D885" s="264"/>
      <c r="E885" s="268"/>
      <c r="F885" s="264"/>
      <c r="G885" s="268"/>
      <c r="H885" s="313"/>
      <c r="I885" s="268"/>
      <c r="J885" s="183"/>
    </row>
    <row r="886" spans="1:10" ht="12.75">
      <c r="A886" s="267">
        <v>4</v>
      </c>
      <c r="B886" s="264"/>
      <c r="C886" s="268"/>
      <c r="D886" s="264"/>
      <c r="E886" s="268"/>
      <c r="F886" s="264"/>
      <c r="G886" s="268"/>
      <c r="H886" s="313"/>
      <c r="I886" s="268"/>
      <c r="J886" s="183"/>
    </row>
    <row r="887" spans="1:10" ht="12.75">
      <c r="A887" s="267">
        <v>5</v>
      </c>
      <c r="B887" s="264"/>
      <c r="C887" s="268"/>
      <c r="D887" s="264"/>
      <c r="E887" s="268"/>
      <c r="F887" s="264"/>
      <c r="G887" s="268"/>
      <c r="H887" s="313"/>
      <c r="I887" s="268"/>
      <c r="J887" s="183"/>
    </row>
    <row r="888" spans="1:10" ht="12.75">
      <c r="A888" s="267">
        <v>6</v>
      </c>
      <c r="B888" s="264"/>
      <c r="C888" s="268"/>
      <c r="D888" s="264"/>
      <c r="E888" s="268"/>
      <c r="F888" s="264"/>
      <c r="G888" s="268"/>
      <c r="H888" s="313"/>
      <c r="I888" s="268"/>
      <c r="J888" s="183"/>
    </row>
    <row r="889" spans="1:10" ht="12.75">
      <c r="A889" s="267">
        <v>7</v>
      </c>
      <c r="B889" s="264"/>
      <c r="C889" s="268"/>
      <c r="D889" s="264"/>
      <c r="E889" s="268"/>
      <c r="F889" s="264"/>
      <c r="G889" s="268"/>
      <c r="H889" s="313"/>
      <c r="I889" s="268"/>
      <c r="J889" s="183"/>
    </row>
    <row r="890" spans="1:10" ht="12.75">
      <c r="A890" s="267">
        <v>8</v>
      </c>
      <c r="B890" s="264"/>
      <c r="C890" s="268"/>
      <c r="D890" s="264"/>
      <c r="E890" s="268"/>
      <c r="F890" s="264"/>
      <c r="G890" s="268"/>
      <c r="H890" s="313"/>
      <c r="I890" s="268"/>
      <c r="J890" s="183"/>
    </row>
    <row r="891" spans="1:10" ht="12.75">
      <c r="A891" s="267">
        <v>9</v>
      </c>
      <c r="B891" s="264"/>
      <c r="C891" s="268"/>
      <c r="D891" s="264"/>
      <c r="E891" s="268"/>
      <c r="F891" s="264"/>
      <c r="G891" s="268"/>
      <c r="H891" s="313"/>
      <c r="I891" s="268"/>
      <c r="J891" s="183"/>
    </row>
    <row r="892" spans="1:10" ht="12.75">
      <c r="A892" s="267">
        <v>10</v>
      </c>
      <c r="B892" s="264"/>
      <c r="C892" s="268"/>
      <c r="D892" s="264"/>
      <c r="E892" s="268"/>
      <c r="F892" s="264"/>
      <c r="G892" s="268"/>
      <c r="H892" s="313"/>
      <c r="I892" s="268"/>
      <c r="J892" s="183"/>
    </row>
    <row r="893" spans="1:10" ht="12.75">
      <c r="A893" s="267">
        <v>11</v>
      </c>
      <c r="B893" s="264"/>
      <c r="C893" s="268"/>
      <c r="D893" s="264"/>
      <c r="E893" s="268"/>
      <c r="F893" s="264"/>
      <c r="G893" s="268"/>
      <c r="H893" s="313"/>
      <c r="I893" s="268"/>
      <c r="J893" s="183"/>
    </row>
    <row r="894" spans="1:10" ht="12.75">
      <c r="A894" s="267">
        <v>12</v>
      </c>
      <c r="B894" s="264"/>
      <c r="C894" s="268"/>
      <c r="D894" s="264"/>
      <c r="E894" s="268"/>
      <c r="F894" s="264"/>
      <c r="G894" s="268"/>
      <c r="H894" s="313"/>
      <c r="I894" s="268"/>
      <c r="J894" s="183"/>
    </row>
    <row r="895" spans="1:10" ht="12.75">
      <c r="A895" s="267">
        <v>13</v>
      </c>
      <c r="B895" s="264"/>
      <c r="C895" s="268"/>
      <c r="D895" s="264"/>
      <c r="E895" s="268"/>
      <c r="F895" s="264"/>
      <c r="G895" s="268"/>
      <c r="H895" s="313"/>
      <c r="I895" s="268"/>
      <c r="J895" s="183"/>
    </row>
    <row r="896" spans="1:10" ht="12.75">
      <c r="A896" s="267">
        <v>14</v>
      </c>
      <c r="B896" s="264"/>
      <c r="C896" s="268"/>
      <c r="D896" s="264"/>
      <c r="E896" s="268"/>
      <c r="F896" s="264"/>
      <c r="G896" s="268"/>
      <c r="H896" s="313"/>
      <c r="I896" s="268"/>
      <c r="J896" s="183"/>
    </row>
    <row r="897" spans="1:10" ht="12.75">
      <c r="A897" s="267">
        <v>15</v>
      </c>
      <c r="B897" s="264"/>
      <c r="C897" s="268"/>
      <c r="D897" s="264"/>
      <c r="E897" s="268"/>
      <c r="F897" s="25"/>
      <c r="G897" s="26"/>
      <c r="H897" s="257"/>
      <c r="I897" s="268"/>
      <c r="J897" s="183"/>
    </row>
    <row r="898" spans="1:10" ht="12.75">
      <c r="A898" s="267">
        <v>16</v>
      </c>
      <c r="B898" s="264"/>
      <c r="C898" s="268"/>
      <c r="D898" s="25"/>
      <c r="E898" s="26"/>
      <c r="F898" s="25"/>
      <c r="G898" s="26"/>
      <c r="H898" s="257"/>
      <c r="I898" s="268"/>
      <c r="J898" s="183"/>
    </row>
    <row r="899" spans="1:10" ht="12.75">
      <c r="A899" s="267">
        <v>17</v>
      </c>
      <c r="B899" s="264"/>
      <c r="C899" s="268"/>
      <c r="D899" s="25"/>
      <c r="E899" s="26"/>
      <c r="F899" s="25"/>
      <c r="G899" s="26"/>
      <c r="H899" s="257"/>
      <c r="I899" s="268"/>
      <c r="J899" s="42"/>
    </row>
    <row r="900" spans="1:10" ht="12.75">
      <c r="A900" s="267">
        <v>18</v>
      </c>
      <c r="B900" s="264"/>
      <c r="C900" s="268"/>
      <c r="D900" s="25"/>
      <c r="E900" s="26"/>
      <c r="F900" s="25"/>
      <c r="G900" s="26"/>
      <c r="H900" s="257"/>
      <c r="I900" s="268"/>
      <c r="J900" s="42"/>
    </row>
    <row r="901" spans="1:10" ht="12.75">
      <c r="A901" s="267">
        <v>19</v>
      </c>
      <c r="B901" s="25"/>
      <c r="C901" s="268"/>
      <c r="D901" s="25"/>
      <c r="E901" s="26"/>
      <c r="F901" s="25"/>
      <c r="G901" s="26"/>
      <c r="H901" s="257"/>
      <c r="I901" s="268"/>
      <c r="J901" s="42"/>
    </row>
    <row r="902" spans="1:10" ht="12.75">
      <c r="A902" s="267">
        <v>20</v>
      </c>
      <c r="B902" s="25"/>
      <c r="C902" s="268"/>
      <c r="D902" s="25"/>
      <c r="E902" s="26"/>
      <c r="F902" s="25"/>
      <c r="G902" s="26"/>
      <c r="H902" s="257"/>
      <c r="I902" s="268"/>
      <c r="J902" s="42"/>
    </row>
    <row r="903" spans="1:10" ht="12.75">
      <c r="A903" s="267">
        <v>21</v>
      </c>
      <c r="B903" s="25"/>
      <c r="C903" s="268"/>
      <c r="D903" s="25"/>
      <c r="E903" s="26"/>
      <c r="F903" s="25"/>
      <c r="G903" s="26"/>
      <c r="H903" s="257"/>
      <c r="I903" s="268"/>
      <c r="J903" s="42"/>
    </row>
    <row r="904" spans="1:10" ht="12.75">
      <c r="A904" s="267">
        <v>22</v>
      </c>
      <c r="B904" s="25"/>
      <c r="C904" s="26"/>
      <c r="D904" s="25"/>
      <c r="E904" s="26"/>
      <c r="F904" s="25"/>
      <c r="G904" s="26"/>
      <c r="H904" s="257"/>
      <c r="I904" s="268"/>
      <c r="J904" s="42"/>
    </row>
    <row r="905" spans="1:10" ht="12.75">
      <c r="A905" s="267">
        <v>23</v>
      </c>
      <c r="B905" s="25"/>
      <c r="C905" s="26"/>
      <c r="D905" s="25"/>
      <c r="E905" s="26"/>
      <c r="F905" s="25"/>
      <c r="G905" s="26"/>
      <c r="H905" s="257"/>
      <c r="I905" s="268"/>
      <c r="J905" s="42"/>
    </row>
    <row r="906" spans="1:10" ht="12.75">
      <c r="A906" s="267">
        <v>24</v>
      </c>
      <c r="B906" s="25"/>
      <c r="C906" s="26"/>
      <c r="D906" s="25"/>
      <c r="E906" s="26"/>
      <c r="F906" s="25"/>
      <c r="G906" s="26"/>
      <c r="H906" s="257"/>
      <c r="I906" s="268"/>
      <c r="J906" s="42"/>
    </row>
    <row r="907" spans="1:10" ht="12.75">
      <c r="A907" s="269">
        <v>25</v>
      </c>
      <c r="B907" s="139"/>
      <c r="C907" s="63"/>
      <c r="D907" s="139"/>
      <c r="E907" s="63"/>
      <c r="F907" s="139"/>
      <c r="G907" s="63"/>
      <c r="H907" s="445"/>
      <c r="I907" s="270"/>
      <c r="J907" s="64"/>
    </row>
    <row r="908" ht="12.75">
      <c r="B908" s="171"/>
    </row>
    <row r="910" ht="12.75">
      <c r="A910" s="1" t="s">
        <v>205</v>
      </c>
    </row>
    <row r="912" spans="1:10" ht="13.5" thickBot="1">
      <c r="A912" s="271"/>
      <c r="B912" s="272"/>
      <c r="C912" s="273"/>
      <c r="D912" s="272"/>
      <c r="E912" s="273"/>
      <c r="F912" s="272"/>
      <c r="G912" s="273"/>
      <c r="H912" s="272"/>
      <c r="I912" s="273"/>
      <c r="J912" s="272" t="s">
        <v>178</v>
      </c>
    </row>
    <row r="913" spans="1:10" ht="13.5" thickTop="1">
      <c r="A913" s="274"/>
      <c r="B913" s="275"/>
      <c r="C913" s="276"/>
      <c r="D913" s="275"/>
      <c r="E913" s="276"/>
      <c r="F913" s="275"/>
      <c r="G913" s="276"/>
      <c r="H913" s="275"/>
      <c r="I913" s="276"/>
      <c r="J913" s="275"/>
    </row>
    <row r="914" spans="1:10" ht="12.75">
      <c r="A914" s="274"/>
      <c r="B914" s="277"/>
      <c r="C914" s="278"/>
      <c r="D914" s="277"/>
      <c r="E914" s="278"/>
      <c r="F914" s="277"/>
      <c r="G914" s="278"/>
      <c r="H914" s="277"/>
      <c r="I914" s="278"/>
      <c r="J914" s="277"/>
    </row>
    <row r="915" spans="1:10" ht="12.75">
      <c r="A915" s="274"/>
      <c r="B915" s="279"/>
      <c r="C915" s="118"/>
      <c r="D915" s="279"/>
      <c r="E915" s="118"/>
      <c r="F915" s="279"/>
      <c r="G915" s="118"/>
      <c r="H915" s="279"/>
      <c r="I915" s="118"/>
      <c r="J915" s="279"/>
    </row>
    <row r="916" spans="1:10" ht="12.75">
      <c r="A916" s="274"/>
      <c r="B916" s="275"/>
      <c r="C916" s="276"/>
      <c r="D916" s="275"/>
      <c r="E916" s="276"/>
      <c r="F916" s="275"/>
      <c r="G916" s="276"/>
      <c r="H916" s="275"/>
      <c r="I916" s="276"/>
      <c r="J916" s="275"/>
    </row>
    <row r="917" spans="1:10" ht="12.75">
      <c r="A917" s="274"/>
      <c r="B917" s="280"/>
      <c r="C917" s="281"/>
      <c r="D917" s="280"/>
      <c r="E917" s="281"/>
      <c r="F917" s="280"/>
      <c r="G917" s="281"/>
      <c r="H917" s="280"/>
      <c r="I917" s="281"/>
      <c r="J917" s="280"/>
    </row>
    <row r="918" spans="1:10" ht="12.75">
      <c r="A918" s="274"/>
      <c r="B918" s="279"/>
      <c r="C918" s="118"/>
      <c r="D918" s="279"/>
      <c r="E918" s="118"/>
      <c r="F918" s="279"/>
      <c r="G918" s="118"/>
      <c r="H918" s="279"/>
      <c r="I918" s="118"/>
      <c r="J918" s="279"/>
    </row>
    <row r="919" spans="1:10" ht="12.75">
      <c r="A919" s="282"/>
      <c r="B919" s="283"/>
      <c r="C919" s="193"/>
      <c r="D919" s="283"/>
      <c r="E919" s="193"/>
      <c r="F919" s="283"/>
      <c r="G919" s="193"/>
      <c r="H919" s="283"/>
      <c r="I919" s="193"/>
      <c r="J919" s="283"/>
    </row>
    <row r="920" spans="1:10" ht="12.75">
      <c r="A920" s="274"/>
      <c r="B920" s="279"/>
      <c r="C920" s="118"/>
      <c r="D920" s="279"/>
      <c r="E920" s="118"/>
      <c r="F920" s="279"/>
      <c r="G920" s="118"/>
      <c r="H920" s="279"/>
      <c r="I920" s="118"/>
      <c r="J920" s="279"/>
    </row>
    <row r="921" spans="1:10" ht="12.75">
      <c r="A921" s="274"/>
      <c r="B921" s="279"/>
      <c r="C921" s="118"/>
      <c r="D921" s="279"/>
      <c r="E921" s="118"/>
      <c r="F921" s="279"/>
      <c r="G921" s="118"/>
      <c r="H921" s="279"/>
      <c r="I921" s="118"/>
      <c r="J921" s="279"/>
    </row>
    <row r="922" spans="1:10" ht="12.75">
      <c r="A922" s="274"/>
      <c r="B922" s="275"/>
      <c r="C922" s="276"/>
      <c r="D922" s="275"/>
      <c r="E922" s="276"/>
      <c r="F922" s="275"/>
      <c r="G922" s="276"/>
      <c r="H922" s="275"/>
      <c r="I922" s="276"/>
      <c r="J922" s="275"/>
    </row>
    <row r="923" spans="1:10" ht="12.75">
      <c r="A923" s="274"/>
      <c r="B923" s="275"/>
      <c r="C923" s="276"/>
      <c r="D923" s="275"/>
      <c r="E923" s="276"/>
      <c r="F923" s="275"/>
      <c r="G923" s="276"/>
      <c r="H923" s="275"/>
      <c r="I923" s="276"/>
      <c r="J923" s="275"/>
    </row>
    <row r="924" spans="1:10" ht="12.75">
      <c r="A924" s="274"/>
      <c r="B924" s="275"/>
      <c r="C924" s="276"/>
      <c r="D924" s="275"/>
      <c r="E924" s="276"/>
      <c r="F924" s="275"/>
      <c r="G924" s="276"/>
      <c r="H924" s="275"/>
      <c r="I924" s="276"/>
      <c r="J924" s="275"/>
    </row>
    <row r="925" spans="1:10" ht="12.75">
      <c r="A925" s="274"/>
      <c r="B925" s="275"/>
      <c r="C925" s="276"/>
      <c r="D925" s="275"/>
      <c r="E925" s="276"/>
      <c r="F925" s="275"/>
      <c r="G925" s="276"/>
      <c r="H925" s="275"/>
      <c r="I925" s="276"/>
      <c r="J925" s="275"/>
    </row>
    <row r="926" spans="1:11" ht="12.75">
      <c r="A926" s="284"/>
      <c r="B926" s="285"/>
      <c r="C926" s="286"/>
      <c r="D926" s="285"/>
      <c r="E926" s="286"/>
      <c r="F926" s="285"/>
      <c r="G926" s="286"/>
      <c r="H926" s="285"/>
      <c r="I926" s="286"/>
      <c r="J926" s="285"/>
      <c r="K926">
        <f>SUM(B926:J926)</f>
        <v>0</v>
      </c>
    </row>
    <row r="936" spans="1:11" ht="12.75">
      <c r="A936" s="287" t="s">
        <v>179</v>
      </c>
      <c r="B936" s="246"/>
      <c r="C936" s="246"/>
      <c r="D936" s="246"/>
      <c r="E936" s="246"/>
      <c r="F936" s="246"/>
      <c r="G936" s="246"/>
      <c r="H936" s="468"/>
      <c r="I936" s="246"/>
      <c r="J936" s="246"/>
      <c r="K936" s="288" t="s">
        <v>100</v>
      </c>
    </row>
    <row r="937" spans="1:11" ht="12.75">
      <c r="A937" s="287" t="s">
        <v>37</v>
      </c>
      <c r="B937" s="289"/>
      <c r="C937" s="25"/>
      <c r="D937" s="25"/>
      <c r="E937" s="25"/>
      <c r="F937" s="25"/>
      <c r="G937" s="25"/>
      <c r="H937" s="257"/>
      <c r="I937" s="25"/>
      <c r="J937" s="25"/>
      <c r="K937" s="42"/>
    </row>
    <row r="938" spans="1:11" ht="12.75">
      <c r="A938" s="138" t="s">
        <v>53</v>
      </c>
      <c r="B938" s="290"/>
      <c r="C938" s="290"/>
      <c r="D938" s="290"/>
      <c r="E938" s="290"/>
      <c r="F938" s="290"/>
      <c r="G938" s="290"/>
      <c r="H938" s="290"/>
      <c r="I938" s="290"/>
      <c r="J938" s="290"/>
      <c r="K938" s="291"/>
    </row>
    <row r="939" spans="1:11" s="255" customFormat="1" ht="12.75">
      <c r="A939" s="257"/>
      <c r="B939" s="257"/>
      <c r="C939" s="257"/>
      <c r="D939" s="257"/>
      <c r="E939" s="257"/>
      <c r="F939" s="257"/>
      <c r="G939" s="257"/>
      <c r="H939" s="257"/>
      <c r="I939" s="257"/>
      <c r="J939" s="257"/>
      <c r="K939" s="292"/>
    </row>
    <row r="940" spans="1:11" s="255" customFormat="1" ht="12.75">
      <c r="A940" s="257"/>
      <c r="B940" s="257"/>
      <c r="C940" s="257"/>
      <c r="D940" s="257"/>
      <c r="E940" s="257"/>
      <c r="F940" s="257"/>
      <c r="G940" s="257"/>
      <c r="H940" s="257"/>
      <c r="I940" s="257"/>
      <c r="J940" s="257"/>
      <c r="K940" s="292"/>
    </row>
    <row r="942" spans="1:2" ht="12.75">
      <c r="A942" s="1" t="s">
        <v>206</v>
      </c>
      <c r="B942" s="171"/>
    </row>
    <row r="944" spans="1:8" ht="12.75">
      <c r="A944" s="293" t="s">
        <v>34</v>
      </c>
      <c r="B944" s="293"/>
      <c r="C944" s="293"/>
      <c r="D944" s="293"/>
      <c r="E944" s="293"/>
      <c r="F944" s="293"/>
      <c r="G944" s="293"/>
      <c r="H944" s="469"/>
    </row>
    <row r="945" spans="1:8" ht="12.75">
      <c r="A945" s="294" t="s">
        <v>41</v>
      </c>
      <c r="B945" s="294" t="s">
        <v>43</v>
      </c>
      <c r="C945" s="294" t="s">
        <v>45</v>
      </c>
      <c r="D945" s="294" t="s">
        <v>46</v>
      </c>
      <c r="E945" s="294" t="s">
        <v>48</v>
      </c>
      <c r="F945" s="294" t="s">
        <v>11</v>
      </c>
      <c r="G945" s="637" t="s">
        <v>50</v>
      </c>
      <c r="H945" s="637"/>
    </row>
    <row r="946" spans="1:8" ht="13.5" thickBot="1">
      <c r="A946" s="295" t="s">
        <v>42</v>
      </c>
      <c r="B946" s="295" t="s">
        <v>44</v>
      </c>
      <c r="C946" s="295" t="s">
        <v>46</v>
      </c>
      <c r="D946" s="295" t="s">
        <v>47</v>
      </c>
      <c r="E946" s="295" t="s">
        <v>24</v>
      </c>
      <c r="F946" s="295" t="s">
        <v>49</v>
      </c>
      <c r="G946" s="295" t="s">
        <v>51</v>
      </c>
      <c r="H946" s="442" t="s">
        <v>52</v>
      </c>
    </row>
    <row r="947" spans="1:8" ht="13.5" thickTop="1">
      <c r="A947" s="293" t="s">
        <v>37</v>
      </c>
      <c r="C947" s="212"/>
      <c r="D947" s="212"/>
      <c r="E947" s="212"/>
      <c r="F947" s="212"/>
      <c r="G947" s="212"/>
      <c r="H947" s="470"/>
    </row>
    <row r="948" spans="1:8" ht="12.75">
      <c r="A948" s="293"/>
      <c r="C948" s="212"/>
      <c r="D948" s="212"/>
      <c r="E948" s="212"/>
      <c r="F948" s="212"/>
      <c r="G948" s="212"/>
      <c r="H948" s="470"/>
    </row>
    <row r="949" spans="1:8" ht="12.75">
      <c r="A949" s="293" t="s">
        <v>180</v>
      </c>
      <c r="B949" s="296"/>
      <c r="C949" s="224"/>
      <c r="D949" s="212"/>
      <c r="E949" s="212"/>
      <c r="F949" s="212"/>
      <c r="G949" s="212"/>
      <c r="H949" s="470"/>
    </row>
    <row r="950" spans="1:8" ht="13.5" thickBot="1">
      <c r="A950" s="297" t="s">
        <v>181</v>
      </c>
      <c r="B950" s="134"/>
      <c r="C950" s="298"/>
      <c r="D950" s="298"/>
      <c r="E950" s="298"/>
      <c r="F950" s="298"/>
      <c r="G950" s="298"/>
      <c r="H950" s="471"/>
    </row>
    <row r="951" spans="1:2" ht="12.75">
      <c r="A951" s="299" t="s">
        <v>101</v>
      </c>
      <c r="B951" s="202"/>
    </row>
    <row r="952" spans="1:4" ht="12.75">
      <c r="A952" s="299" t="s">
        <v>64</v>
      </c>
      <c r="B952" s="171"/>
      <c r="D952" s="185"/>
    </row>
    <row r="953" spans="1:2" ht="13.5" thickBot="1">
      <c r="A953" s="300" t="s">
        <v>184</v>
      </c>
      <c r="B953" s="301"/>
    </row>
    <row r="955" ht="12.75">
      <c r="A955" s="1"/>
    </row>
    <row r="956" ht="12.75">
      <c r="A956" s="302" t="s">
        <v>96</v>
      </c>
    </row>
    <row r="958" spans="1:8" ht="13.5" thickBot="1">
      <c r="A958" s="172"/>
      <c r="B958" s="99"/>
      <c r="C958" s="99"/>
      <c r="D958" s="99"/>
      <c r="E958" s="99"/>
      <c r="F958" s="99"/>
      <c r="G958" s="99"/>
      <c r="H958" s="99"/>
    </row>
    <row r="959" spans="1:8" ht="12.75">
      <c r="A959" s="174"/>
      <c r="B959" s="174"/>
      <c r="C959" s="174"/>
      <c r="D959" s="174"/>
      <c r="E959" s="174"/>
      <c r="F959" s="99"/>
      <c r="G959" s="99"/>
      <c r="H959" s="99"/>
    </row>
    <row r="960" spans="1:8" ht="12.75">
      <c r="A960" s="303"/>
      <c r="B960" s="109"/>
      <c r="C960" s="109"/>
      <c r="D960" s="253"/>
      <c r="E960" s="103"/>
      <c r="F960" s="99"/>
      <c r="G960" s="99"/>
      <c r="H960" s="99"/>
    </row>
    <row r="961" spans="1:8" ht="12.75">
      <c r="A961" s="303"/>
      <c r="B961" s="109"/>
      <c r="C961" s="109"/>
      <c r="D961" s="253"/>
      <c r="E961" s="103"/>
      <c r="F961" s="99"/>
      <c r="G961" s="99"/>
      <c r="H961" s="99"/>
    </row>
    <row r="962" spans="1:8" ht="12.75">
      <c r="A962" s="303"/>
      <c r="B962" s="109"/>
      <c r="C962" s="109"/>
      <c r="D962" s="253"/>
      <c r="E962" s="103"/>
      <c r="F962" s="99"/>
      <c r="G962" s="99"/>
      <c r="H962" s="99"/>
    </row>
    <row r="963" spans="1:8" ht="12.75">
      <c r="A963" s="303"/>
      <c r="B963" s="109"/>
      <c r="C963" s="109"/>
      <c r="D963" s="253"/>
      <c r="E963" s="103"/>
      <c r="F963" s="99"/>
      <c r="G963" s="99"/>
      <c r="H963" s="99"/>
    </row>
    <row r="964" spans="1:8" ht="12.75">
      <c r="A964" s="303"/>
      <c r="B964" s="109"/>
      <c r="C964" s="109"/>
      <c r="D964" s="253"/>
      <c r="E964" s="103"/>
      <c r="F964" s="99"/>
      <c r="G964" s="99"/>
      <c r="H964" s="99"/>
    </row>
    <row r="965" spans="1:8" ht="12.75">
      <c r="A965" s="303"/>
      <c r="B965" s="109"/>
      <c r="C965" s="109"/>
      <c r="D965" s="253"/>
      <c r="E965" s="103"/>
      <c r="F965" s="99"/>
      <c r="G965" s="99"/>
      <c r="H965" s="99"/>
    </row>
    <row r="966" spans="1:8" ht="12.75">
      <c r="A966" s="303"/>
      <c r="B966" s="109"/>
      <c r="C966" s="109"/>
      <c r="D966" s="253"/>
      <c r="E966" s="103"/>
      <c r="F966" s="99"/>
      <c r="G966" s="99"/>
      <c r="H966" s="99"/>
    </row>
    <row r="967" spans="1:8" ht="12.75">
      <c r="A967" s="303"/>
      <c r="B967" s="109"/>
      <c r="C967" s="109"/>
      <c r="D967" s="253"/>
      <c r="E967" s="103"/>
      <c r="F967" s="99"/>
      <c r="G967" s="99"/>
      <c r="H967" s="99"/>
    </row>
    <row r="968" spans="1:8" ht="13.5" thickBot="1">
      <c r="A968" s="304"/>
      <c r="B968" s="105"/>
      <c r="C968" s="105"/>
      <c r="D968" s="254"/>
      <c r="E968" s="113"/>
      <c r="F968" s="99"/>
      <c r="G968" s="99"/>
      <c r="H968" s="99"/>
    </row>
    <row r="969" spans="1:8" ht="12.75">
      <c r="A969" s="99"/>
      <c r="B969" s="99"/>
      <c r="C969" s="99"/>
      <c r="D969" s="99"/>
      <c r="E969" s="99"/>
      <c r="F969" s="99"/>
      <c r="G969" s="99"/>
      <c r="H969" s="99"/>
    </row>
    <row r="970" spans="1:8" ht="12.75">
      <c r="A970" s="99"/>
      <c r="B970" s="99"/>
      <c r="C970" s="99"/>
      <c r="D970" s="99"/>
      <c r="E970" s="99"/>
      <c r="F970" s="99"/>
      <c r="G970" s="99"/>
      <c r="H970" s="99"/>
    </row>
    <row r="971" spans="1:8" ht="12.75">
      <c r="A971" s="177"/>
      <c r="B971" s="177"/>
      <c r="C971" s="177"/>
      <c r="D971" s="177"/>
      <c r="E971" s="177"/>
      <c r="F971" s="177"/>
      <c r="G971" s="632"/>
      <c r="H971" s="632"/>
    </row>
    <row r="972" spans="1:8" ht="13.5" thickBot="1">
      <c r="A972" s="178"/>
      <c r="B972" s="178"/>
      <c r="C972" s="178"/>
      <c r="D972" s="178"/>
      <c r="E972" s="178"/>
      <c r="F972" s="178"/>
      <c r="G972" s="178"/>
      <c r="H972" s="178"/>
    </row>
    <row r="973" spans="1:8" ht="13.5" thickTop="1">
      <c r="A973" s="109"/>
      <c r="B973" s="305"/>
      <c r="C973" s="306"/>
      <c r="D973" s="305"/>
      <c r="E973" s="305"/>
      <c r="F973" s="305"/>
      <c r="G973" s="305"/>
      <c r="H973" s="111"/>
    </row>
    <row r="974" spans="1:8" ht="12.75">
      <c r="A974" s="109"/>
      <c r="B974" s="305"/>
      <c r="C974" s="306"/>
      <c r="D974" s="305"/>
      <c r="E974" s="305"/>
      <c r="F974" s="305"/>
      <c r="G974" s="305"/>
      <c r="H974" s="99"/>
    </row>
    <row r="975" spans="1:8" ht="12.75">
      <c r="A975" s="109"/>
      <c r="B975" s="305"/>
      <c r="C975" s="306"/>
      <c r="D975" s="305"/>
      <c r="E975" s="305"/>
      <c r="F975" s="305"/>
      <c r="G975" s="305"/>
      <c r="H975" s="99"/>
    </row>
    <row r="976" spans="1:8" ht="13.5" thickBot="1">
      <c r="A976" s="105"/>
      <c r="B976" s="307"/>
      <c r="C976" s="308"/>
      <c r="D976" s="307"/>
      <c r="E976" s="307"/>
      <c r="F976" s="307"/>
      <c r="G976" s="307"/>
      <c r="H976" s="114"/>
    </row>
    <row r="978" ht="12.75">
      <c r="A978" s="1" t="s">
        <v>207</v>
      </c>
    </row>
    <row r="980" spans="1:3" ht="13.5" thickBot="1">
      <c r="A980" s="309" t="s">
        <v>151</v>
      </c>
      <c r="B980" s="310" t="s">
        <v>150</v>
      </c>
      <c r="C980" s="311" t="s">
        <v>158</v>
      </c>
    </row>
    <row r="981" spans="1:3" ht="13.5" thickTop="1">
      <c r="A981" s="23"/>
      <c r="B981" s="26"/>
      <c r="C981" s="183"/>
    </row>
    <row r="982" spans="1:3" ht="12.75">
      <c r="A982" s="23"/>
      <c r="B982" s="26"/>
      <c r="C982" s="183"/>
    </row>
    <row r="983" spans="1:3" ht="12.75">
      <c r="A983" s="23"/>
      <c r="B983" s="26"/>
      <c r="C983" s="183"/>
    </row>
    <row r="984" spans="1:3" ht="12.75">
      <c r="A984" s="23"/>
      <c r="B984" s="26"/>
      <c r="C984" s="183"/>
    </row>
    <row r="985" spans="1:3" ht="12.75">
      <c r="A985" s="23"/>
      <c r="B985" s="26"/>
      <c r="C985" s="183"/>
    </row>
    <row r="986" spans="1:3" ht="12.75">
      <c r="A986" s="23"/>
      <c r="B986" s="26"/>
      <c r="C986" s="183"/>
    </row>
    <row r="987" spans="1:3" ht="12.75">
      <c r="A987" s="23"/>
      <c r="B987" s="26"/>
      <c r="C987" s="183"/>
    </row>
    <row r="988" spans="1:3" ht="12.75">
      <c r="A988" s="23"/>
      <c r="B988" s="26"/>
      <c r="C988" s="183"/>
    </row>
    <row r="989" spans="1:3" ht="12.75">
      <c r="A989" s="23"/>
      <c r="B989" s="26"/>
      <c r="C989" s="183"/>
    </row>
    <row r="990" spans="1:3" ht="12.75">
      <c r="A990" s="23"/>
      <c r="B990" s="26"/>
      <c r="C990" s="183"/>
    </row>
    <row r="991" spans="1:3" ht="12.75">
      <c r="A991" s="23"/>
      <c r="B991" s="26"/>
      <c r="C991" s="183"/>
    </row>
    <row r="992" spans="1:3" ht="12.75">
      <c r="A992" s="23"/>
      <c r="B992" s="26"/>
      <c r="C992" s="183"/>
    </row>
    <row r="993" spans="1:3" ht="12.75">
      <c r="A993" s="23"/>
      <c r="B993" s="26"/>
      <c r="C993" s="183"/>
    </row>
    <row r="994" spans="1:3" ht="12.75">
      <c r="A994" s="23"/>
      <c r="B994" s="26"/>
      <c r="C994" s="183"/>
    </row>
    <row r="995" spans="1:3" ht="12.75">
      <c r="A995" s="23"/>
      <c r="B995" s="26"/>
      <c r="C995" s="183"/>
    </row>
    <row r="996" spans="1:3" ht="12.75">
      <c r="A996" s="23"/>
      <c r="B996" s="26"/>
      <c r="C996" s="183"/>
    </row>
    <row r="997" spans="1:3" ht="12.75">
      <c r="A997" s="23"/>
      <c r="B997" s="26"/>
      <c r="C997" s="183"/>
    </row>
    <row r="998" spans="1:3" ht="12.75">
      <c r="A998" s="23"/>
      <c r="B998" s="26"/>
      <c r="C998" s="183"/>
    </row>
    <row r="999" spans="1:3" ht="12.75">
      <c r="A999" s="23"/>
      <c r="B999" s="26"/>
      <c r="C999" s="183"/>
    </row>
    <row r="1000" spans="1:3" ht="12.75">
      <c r="A1000" s="23"/>
      <c r="B1000" s="26"/>
      <c r="C1000" s="183"/>
    </row>
    <row r="1001" spans="1:3" ht="12.75">
      <c r="A1001" s="23"/>
      <c r="B1001" s="26"/>
      <c r="C1001" s="183"/>
    </row>
    <row r="1002" spans="1:3" ht="12.75">
      <c r="A1002" s="23"/>
      <c r="B1002" s="26"/>
      <c r="C1002" s="183"/>
    </row>
    <row r="1003" spans="1:3" ht="12.75">
      <c r="A1003" s="23"/>
      <c r="B1003" s="26"/>
      <c r="C1003" s="183"/>
    </row>
    <row r="1004" spans="1:3" ht="12.75">
      <c r="A1004" s="23"/>
      <c r="B1004" s="26"/>
      <c r="C1004" s="183"/>
    </row>
    <row r="1005" spans="1:3" ht="12.75">
      <c r="A1005" s="23"/>
      <c r="B1005" s="26"/>
      <c r="C1005" s="183"/>
    </row>
    <row r="1006" spans="1:3" ht="12.75">
      <c r="A1006" s="23"/>
      <c r="B1006" s="26"/>
      <c r="C1006" s="183"/>
    </row>
    <row r="1007" spans="1:3" ht="12.75">
      <c r="A1007" s="23"/>
      <c r="B1007" s="26"/>
      <c r="C1007" s="183"/>
    </row>
    <row r="1008" spans="1:3" ht="12.75">
      <c r="A1008" s="23"/>
      <c r="B1008" s="26"/>
      <c r="C1008" s="183"/>
    </row>
    <row r="1009" spans="1:3" ht="12.75">
      <c r="A1009" s="23"/>
      <c r="B1009" s="26"/>
      <c r="C1009" s="183"/>
    </row>
    <row r="1010" spans="1:3" ht="12.75">
      <c r="A1010" s="23"/>
      <c r="B1010" s="26"/>
      <c r="C1010" s="183"/>
    </row>
    <row r="1011" spans="1:3" ht="12.75">
      <c r="A1011" s="23"/>
      <c r="B1011" s="26"/>
      <c r="C1011" s="183"/>
    </row>
    <row r="1012" spans="1:3" ht="12.75">
      <c r="A1012" s="23"/>
      <c r="B1012" s="26"/>
      <c r="C1012" s="183"/>
    </row>
    <row r="1013" spans="1:3" ht="12.75">
      <c r="A1013" s="23"/>
      <c r="B1013" s="26"/>
      <c r="C1013" s="183"/>
    </row>
    <row r="1014" spans="1:3" ht="12.75">
      <c r="A1014" s="23"/>
      <c r="B1014" s="26"/>
      <c r="C1014" s="183"/>
    </row>
    <row r="1015" spans="1:3" ht="12.75">
      <c r="A1015" s="23"/>
      <c r="B1015" s="26"/>
      <c r="C1015" s="183"/>
    </row>
    <row r="1016" spans="1:3" ht="12.75">
      <c r="A1016" s="23"/>
      <c r="B1016" s="26"/>
      <c r="C1016" s="183"/>
    </row>
    <row r="1017" spans="1:3" ht="12.75">
      <c r="A1017" s="23"/>
      <c r="B1017" s="26"/>
      <c r="C1017" s="183"/>
    </row>
    <row r="1018" spans="1:3" ht="12.75">
      <c r="A1018" s="23"/>
      <c r="B1018" s="26"/>
      <c r="C1018" s="183"/>
    </row>
    <row r="1019" spans="1:3" ht="12.75">
      <c r="A1019" s="23"/>
      <c r="B1019" s="26"/>
      <c r="C1019" s="183"/>
    </row>
    <row r="1020" spans="1:3" ht="12.75">
      <c r="A1020" s="23"/>
      <c r="B1020" s="26"/>
      <c r="C1020" s="183"/>
    </row>
    <row r="1021" spans="1:3" ht="12.75">
      <c r="A1021" s="23"/>
      <c r="B1021" s="26"/>
      <c r="C1021" s="183"/>
    </row>
    <row r="1022" spans="1:3" ht="12.75">
      <c r="A1022" s="23"/>
      <c r="B1022" s="26"/>
      <c r="C1022" s="183"/>
    </row>
    <row r="1023" spans="1:3" ht="12.75">
      <c r="A1023" s="23"/>
      <c r="B1023" s="26"/>
      <c r="C1023" s="183"/>
    </row>
    <row r="1024" spans="1:3" ht="12.75">
      <c r="A1024" s="23"/>
      <c r="B1024" s="26"/>
      <c r="C1024" s="183"/>
    </row>
    <row r="1025" spans="1:3" ht="12.75">
      <c r="A1025" s="23"/>
      <c r="B1025" s="26"/>
      <c r="C1025" s="183"/>
    </row>
    <row r="1026" spans="1:3" ht="12.75">
      <c r="A1026" s="23"/>
      <c r="B1026" s="26"/>
      <c r="C1026" s="183"/>
    </row>
    <row r="1027" spans="1:3" ht="12.75">
      <c r="A1027" s="23"/>
      <c r="B1027" s="26"/>
      <c r="C1027" s="183"/>
    </row>
    <row r="1028" spans="1:3" ht="12.75">
      <c r="A1028" s="23"/>
      <c r="B1028" s="26"/>
      <c r="C1028" s="183"/>
    </row>
    <row r="1029" spans="1:3" ht="12.75">
      <c r="A1029" s="23"/>
      <c r="B1029" s="26"/>
      <c r="C1029" s="183"/>
    </row>
    <row r="1030" spans="1:3" ht="12.75">
      <c r="A1030" s="23"/>
      <c r="B1030" s="26"/>
      <c r="C1030" s="183"/>
    </row>
    <row r="1031" spans="1:3" ht="12.75">
      <c r="A1031" s="23"/>
      <c r="B1031" s="26"/>
      <c r="C1031" s="183"/>
    </row>
    <row r="1032" spans="1:3" ht="12.75">
      <c r="A1032" s="23"/>
      <c r="B1032" s="26"/>
      <c r="C1032" s="183"/>
    </row>
    <row r="1033" spans="1:3" ht="12.75">
      <c r="A1033" s="23"/>
      <c r="B1033" s="26"/>
      <c r="C1033" s="183"/>
    </row>
    <row r="1034" spans="1:3" ht="12.75">
      <c r="A1034" s="23"/>
      <c r="B1034" s="26"/>
      <c r="C1034" s="183"/>
    </row>
    <row r="1035" spans="1:3" ht="12.75">
      <c r="A1035" s="23"/>
      <c r="B1035" s="26"/>
      <c r="C1035" s="183"/>
    </row>
    <row r="1036" spans="1:3" ht="12.75">
      <c r="A1036" s="23"/>
      <c r="B1036" s="26"/>
      <c r="C1036" s="183"/>
    </row>
    <row r="1037" spans="1:3" ht="12.75">
      <c r="A1037" s="23"/>
      <c r="B1037" s="26"/>
      <c r="C1037" s="183"/>
    </row>
    <row r="1038" spans="1:3" ht="12.75">
      <c r="A1038" s="23"/>
      <c r="B1038" s="26"/>
      <c r="C1038" s="183"/>
    </row>
    <row r="1039" spans="1:3" ht="12.75">
      <c r="A1039" s="23"/>
      <c r="B1039" s="26"/>
      <c r="C1039" s="183"/>
    </row>
    <row r="1040" spans="1:3" ht="12.75">
      <c r="A1040" s="23"/>
      <c r="B1040" s="26"/>
      <c r="C1040" s="183"/>
    </row>
    <row r="1041" spans="1:3" ht="12.75">
      <c r="A1041" s="23"/>
      <c r="B1041" s="26"/>
      <c r="C1041" s="183"/>
    </row>
    <row r="1042" spans="1:3" ht="12.75">
      <c r="A1042" s="23"/>
      <c r="B1042" s="26"/>
      <c r="C1042" s="183"/>
    </row>
    <row r="1043" spans="1:3" ht="12.75">
      <c r="A1043" s="23"/>
      <c r="B1043" s="26"/>
      <c r="C1043" s="183"/>
    </row>
    <row r="1044" spans="1:3" ht="12.75">
      <c r="A1044" s="23"/>
      <c r="B1044" s="26"/>
      <c r="C1044" s="183"/>
    </row>
    <row r="1045" spans="1:3" ht="12.75">
      <c r="A1045" s="23"/>
      <c r="B1045" s="26"/>
      <c r="C1045" s="183"/>
    </row>
    <row r="1046" spans="1:3" ht="12.75">
      <c r="A1046" s="23"/>
      <c r="B1046" s="26"/>
      <c r="C1046" s="183"/>
    </row>
    <row r="1047" spans="1:3" ht="12.75">
      <c r="A1047" s="23"/>
      <c r="B1047" s="26"/>
      <c r="C1047" s="183"/>
    </row>
    <row r="1048" spans="1:3" ht="12.75">
      <c r="A1048" s="23"/>
      <c r="B1048" s="26"/>
      <c r="C1048" s="183"/>
    </row>
    <row r="1049" spans="1:3" ht="12.75">
      <c r="A1049" s="23"/>
      <c r="B1049" s="26"/>
      <c r="C1049" s="183"/>
    </row>
    <row r="1050" spans="1:3" ht="12.75">
      <c r="A1050" s="23"/>
      <c r="B1050" s="26"/>
      <c r="C1050" s="183"/>
    </row>
    <row r="1051" spans="1:3" ht="12.75">
      <c r="A1051" s="23"/>
      <c r="B1051" s="26"/>
      <c r="C1051" s="183"/>
    </row>
    <row r="1052" spans="1:3" ht="12.75">
      <c r="A1052" s="23"/>
      <c r="B1052" s="26"/>
      <c r="C1052" s="183"/>
    </row>
    <row r="1053" spans="1:3" ht="12.75">
      <c r="A1053" s="23"/>
      <c r="B1053" s="26"/>
      <c r="C1053" s="183"/>
    </row>
    <row r="1054" spans="1:3" ht="12.75">
      <c r="A1054" s="23"/>
      <c r="B1054" s="26"/>
      <c r="C1054" s="183"/>
    </row>
    <row r="1055" spans="1:3" ht="12.75">
      <c r="A1055" s="23"/>
      <c r="B1055" s="26"/>
      <c r="C1055" s="183"/>
    </row>
    <row r="1056" spans="1:3" ht="12.75">
      <c r="A1056" s="23"/>
      <c r="B1056" s="26"/>
      <c r="C1056" s="183"/>
    </row>
    <row r="1057" spans="1:3" ht="12.75">
      <c r="A1057" s="23"/>
      <c r="B1057" s="26"/>
      <c r="C1057" s="183"/>
    </row>
    <row r="1058" spans="1:3" ht="12.75">
      <c r="A1058" s="23"/>
      <c r="B1058" s="26"/>
      <c r="C1058" s="183"/>
    </row>
    <row r="1059" spans="1:3" ht="12.75">
      <c r="A1059" s="23"/>
      <c r="B1059" s="26"/>
      <c r="C1059" s="183"/>
    </row>
    <row r="1060" spans="1:3" ht="12.75">
      <c r="A1060" s="23"/>
      <c r="B1060" s="26"/>
      <c r="C1060" s="183"/>
    </row>
    <row r="1061" spans="1:3" ht="12.75">
      <c r="A1061" s="23"/>
      <c r="B1061" s="26"/>
      <c r="C1061" s="183"/>
    </row>
    <row r="1062" spans="1:3" ht="12.75">
      <c r="A1062" s="23"/>
      <c r="B1062" s="26"/>
      <c r="C1062" s="183"/>
    </row>
    <row r="1063" spans="1:3" ht="12.75">
      <c r="A1063" s="23"/>
      <c r="B1063" s="26"/>
      <c r="C1063" s="183"/>
    </row>
    <row r="1064" spans="1:3" ht="12.75">
      <c r="A1064" s="23"/>
      <c r="B1064" s="26"/>
      <c r="C1064" s="183"/>
    </row>
    <row r="1065" spans="1:3" ht="12.75">
      <c r="A1065" s="23"/>
      <c r="B1065" s="26"/>
      <c r="C1065" s="183"/>
    </row>
    <row r="1066" spans="1:3" ht="12.75">
      <c r="A1066" s="23"/>
      <c r="B1066" s="26"/>
      <c r="C1066" s="183"/>
    </row>
    <row r="1067" spans="1:3" ht="12.75">
      <c r="A1067" s="23"/>
      <c r="B1067" s="26"/>
      <c r="C1067" s="183"/>
    </row>
    <row r="1068" spans="1:3" ht="12.75">
      <c r="A1068" s="23"/>
      <c r="B1068" s="26"/>
      <c r="C1068" s="183"/>
    </row>
    <row r="1069" spans="1:3" ht="12.75">
      <c r="A1069" s="23"/>
      <c r="B1069" s="26"/>
      <c r="C1069" s="183"/>
    </row>
    <row r="1070" spans="1:3" ht="12.75">
      <c r="A1070" s="23"/>
      <c r="B1070" s="26"/>
      <c r="C1070" s="183"/>
    </row>
    <row r="1071" spans="1:3" ht="12.75">
      <c r="A1071" s="23"/>
      <c r="B1071" s="26"/>
      <c r="C1071" s="183"/>
    </row>
    <row r="1072" spans="1:3" ht="12.75">
      <c r="A1072" s="23"/>
      <c r="B1072" s="26"/>
      <c r="C1072" s="183"/>
    </row>
    <row r="1073" spans="1:3" ht="12.75">
      <c r="A1073" s="23"/>
      <c r="B1073" s="26"/>
      <c r="C1073" s="183"/>
    </row>
    <row r="1074" spans="1:3" ht="12.75">
      <c r="A1074" s="23"/>
      <c r="B1074" s="26"/>
      <c r="C1074" s="183"/>
    </row>
    <row r="1075" spans="1:3" ht="12.75">
      <c r="A1075" s="23"/>
      <c r="B1075" s="26"/>
      <c r="C1075" s="183"/>
    </row>
    <row r="1076" spans="1:3" ht="12.75">
      <c r="A1076" s="23"/>
      <c r="B1076" s="26"/>
      <c r="C1076" s="183"/>
    </row>
    <row r="1077" spans="1:3" ht="12.75">
      <c r="A1077" s="23"/>
      <c r="B1077" s="26"/>
      <c r="C1077" s="183"/>
    </row>
    <row r="1078" spans="1:3" ht="12.75">
      <c r="A1078" s="23"/>
      <c r="B1078" s="26"/>
      <c r="C1078" s="183"/>
    </row>
    <row r="1079" spans="1:3" ht="12.75">
      <c r="A1079" s="23"/>
      <c r="B1079" s="26"/>
      <c r="C1079" s="183"/>
    </row>
    <row r="1080" spans="1:3" ht="12.75">
      <c r="A1080" s="23"/>
      <c r="B1080" s="26"/>
      <c r="C1080" s="183"/>
    </row>
    <row r="1081" spans="1:3" ht="12.75">
      <c r="A1081" s="23"/>
      <c r="B1081" s="26"/>
      <c r="C1081" s="183"/>
    </row>
    <row r="1082" spans="1:3" ht="12.75">
      <c r="A1082" s="23"/>
      <c r="B1082" s="26"/>
      <c r="C1082" s="183"/>
    </row>
    <row r="1083" spans="1:3" ht="12.75">
      <c r="A1083" s="23"/>
      <c r="B1083" s="26"/>
      <c r="C1083" s="183"/>
    </row>
    <row r="1084" spans="1:3" s="255" customFormat="1" ht="12.75">
      <c r="A1084" s="258"/>
      <c r="B1084" s="190"/>
      <c r="C1084" s="312"/>
    </row>
    <row r="1085" spans="1:3" ht="12.75">
      <c r="A1085" s="23"/>
      <c r="B1085" s="26"/>
      <c r="C1085" s="183"/>
    </row>
    <row r="1086" spans="1:3" ht="12.75">
      <c r="A1086" s="23"/>
      <c r="B1086" s="26"/>
      <c r="C1086" s="183"/>
    </row>
    <row r="1087" spans="1:3" ht="12.75">
      <c r="A1087" s="23"/>
      <c r="B1087" s="26"/>
      <c r="C1087" s="183"/>
    </row>
    <row r="1088" spans="1:3" ht="12.75">
      <c r="A1088" s="23"/>
      <c r="B1088" s="26"/>
      <c r="C1088" s="183"/>
    </row>
    <row r="1089" spans="1:3" ht="12.75">
      <c r="A1089" s="23"/>
      <c r="B1089" s="26"/>
      <c r="C1089" s="183"/>
    </row>
    <row r="1090" spans="1:3" ht="12.75">
      <c r="A1090" s="23"/>
      <c r="B1090" s="26"/>
      <c r="C1090" s="183"/>
    </row>
    <row r="1091" spans="1:3" ht="12.75">
      <c r="A1091" s="23"/>
      <c r="B1091" s="26"/>
      <c r="C1091" s="183"/>
    </row>
    <row r="1092" spans="1:3" ht="12.75">
      <c r="A1092" s="23"/>
      <c r="B1092" s="26"/>
      <c r="C1092" s="183"/>
    </row>
    <row r="1093" spans="1:3" ht="12.75">
      <c r="A1093" s="23"/>
      <c r="B1093" s="26"/>
      <c r="C1093" s="183"/>
    </row>
    <row r="1094" spans="1:3" ht="12.75">
      <c r="A1094" s="23"/>
      <c r="B1094" s="26"/>
      <c r="C1094" s="183"/>
    </row>
    <row r="1095" spans="1:3" ht="12.75">
      <c r="A1095" s="23"/>
      <c r="B1095" s="26"/>
      <c r="C1095" s="183"/>
    </row>
    <row r="1096" spans="1:3" ht="12.75">
      <c r="A1096" s="23"/>
      <c r="B1096" s="26"/>
      <c r="C1096" s="183"/>
    </row>
    <row r="1097" spans="1:3" ht="12.75">
      <c r="A1097" s="23"/>
      <c r="B1097" s="26"/>
      <c r="C1097" s="183"/>
    </row>
    <row r="1098" spans="1:3" ht="12.75">
      <c r="A1098" s="23"/>
      <c r="B1098" s="26"/>
      <c r="C1098" s="183"/>
    </row>
    <row r="1099" spans="1:3" ht="12.75">
      <c r="A1099" s="23"/>
      <c r="B1099" s="26"/>
      <c r="C1099" s="183"/>
    </row>
    <row r="1100" spans="1:3" ht="12.75">
      <c r="A1100" s="23"/>
      <c r="B1100" s="26"/>
      <c r="C1100" s="183"/>
    </row>
    <row r="1101" spans="1:3" ht="12.75">
      <c r="A1101" s="23"/>
      <c r="B1101" s="26"/>
      <c r="C1101" s="183"/>
    </row>
    <row r="1102" spans="1:3" ht="12.75">
      <c r="A1102" s="23"/>
      <c r="B1102" s="26"/>
      <c r="C1102" s="183"/>
    </row>
    <row r="1103" spans="1:3" ht="12.75">
      <c r="A1103" s="23"/>
      <c r="B1103" s="26"/>
      <c r="C1103" s="183"/>
    </row>
    <row r="1104" spans="1:3" ht="12.75">
      <c r="A1104" s="23"/>
      <c r="B1104" s="26"/>
      <c r="C1104" s="183"/>
    </row>
    <row r="1105" spans="1:3" ht="12.75">
      <c r="A1105" s="23"/>
      <c r="B1105" s="26"/>
      <c r="C1105" s="183"/>
    </row>
    <row r="1106" spans="1:3" ht="12.75">
      <c r="A1106" s="23"/>
      <c r="B1106" s="26"/>
      <c r="C1106" s="183"/>
    </row>
    <row r="1107" spans="1:3" ht="12.75">
      <c r="A1107" s="23"/>
      <c r="B1107" s="26"/>
      <c r="C1107" s="183"/>
    </row>
    <row r="1108" spans="1:3" ht="12.75">
      <c r="A1108" s="23"/>
      <c r="B1108" s="26"/>
      <c r="C1108" s="183"/>
    </row>
    <row r="1109" spans="1:3" ht="12.75">
      <c r="A1109" s="23"/>
      <c r="B1109" s="26"/>
      <c r="C1109" s="183"/>
    </row>
    <row r="1110" spans="1:3" ht="12.75">
      <c r="A1110" s="23"/>
      <c r="B1110" s="26"/>
      <c r="C1110" s="183"/>
    </row>
    <row r="1111" spans="1:3" ht="12.75">
      <c r="A1111" s="23"/>
      <c r="B1111" s="26"/>
      <c r="C1111" s="183"/>
    </row>
    <row r="1112" spans="1:3" ht="12.75">
      <c r="A1112" s="23"/>
      <c r="B1112" s="26"/>
      <c r="C1112" s="183"/>
    </row>
    <row r="1113" spans="1:3" ht="12.75">
      <c r="A1113" s="23"/>
      <c r="B1113" s="26"/>
      <c r="C1113" s="183"/>
    </row>
    <row r="1114" spans="1:3" ht="12.75">
      <c r="A1114" s="23"/>
      <c r="B1114" s="26"/>
      <c r="C1114" s="183"/>
    </row>
    <row r="1115" spans="1:3" ht="12.75">
      <c r="A1115" s="23"/>
      <c r="B1115" s="26"/>
      <c r="C1115" s="183"/>
    </row>
    <row r="1116" spans="1:3" ht="12.75">
      <c r="A1116" s="23"/>
      <c r="B1116" s="26"/>
      <c r="C1116" s="183"/>
    </row>
    <row r="1117" spans="1:3" ht="12.75">
      <c r="A1117" s="23"/>
      <c r="B1117" s="26"/>
      <c r="C1117" s="183"/>
    </row>
    <row r="1118" spans="1:3" ht="12.75">
      <c r="A1118" s="23"/>
      <c r="B1118" s="26"/>
      <c r="C1118" s="183"/>
    </row>
    <row r="1119" spans="1:3" ht="12.75">
      <c r="A1119" s="23"/>
      <c r="B1119" s="26"/>
      <c r="C1119" s="183"/>
    </row>
    <row r="1120" spans="1:3" ht="12.75">
      <c r="A1120" s="23"/>
      <c r="B1120" s="26"/>
      <c r="C1120" s="183"/>
    </row>
    <row r="1121" spans="1:3" ht="12.75">
      <c r="A1121" s="23"/>
      <c r="B1121" s="26"/>
      <c r="C1121" s="183"/>
    </row>
    <row r="1122" spans="1:3" ht="12.75">
      <c r="A1122" s="23"/>
      <c r="B1122" s="26"/>
      <c r="C1122" s="183"/>
    </row>
    <row r="1123" spans="1:3" ht="12.75">
      <c r="A1123" s="23"/>
      <c r="B1123" s="26"/>
      <c r="C1123" s="183"/>
    </row>
    <row r="1124" spans="1:3" ht="12.75">
      <c r="A1124" s="23"/>
      <c r="B1124" s="26"/>
      <c r="C1124" s="183"/>
    </row>
    <row r="1125" spans="1:3" ht="12.75">
      <c r="A1125" s="23"/>
      <c r="B1125" s="26"/>
      <c r="C1125" s="183"/>
    </row>
    <row r="1126" spans="1:3" ht="12.75">
      <c r="A1126" s="23"/>
      <c r="B1126" s="26"/>
      <c r="C1126" s="183"/>
    </row>
    <row r="1127" spans="1:3" ht="12.75">
      <c r="A1127" s="23"/>
      <c r="B1127" s="26"/>
      <c r="C1127" s="183"/>
    </row>
    <row r="1128" spans="1:3" ht="12.75">
      <c r="A1128" s="33"/>
      <c r="B1128" s="63"/>
      <c r="C1128" s="184"/>
    </row>
    <row r="1131" spans="1:7" ht="12.75">
      <c r="A1131" s="36"/>
      <c r="B1131" s="638" t="s">
        <v>183</v>
      </c>
      <c r="C1131" s="638"/>
      <c r="D1131" s="638"/>
      <c r="E1131" s="638"/>
      <c r="F1131" s="638"/>
      <c r="G1131" s="639"/>
    </row>
    <row r="1132" spans="1:7" ht="13.5" thickBot="1">
      <c r="A1132" s="28" t="s">
        <v>182</v>
      </c>
      <c r="B1132" s="153" t="s">
        <v>153</v>
      </c>
      <c r="C1132" s="28" t="s">
        <v>154</v>
      </c>
      <c r="D1132" s="310" t="s">
        <v>157</v>
      </c>
      <c r="E1132" s="310" t="s">
        <v>152</v>
      </c>
      <c r="F1132" s="153" t="s">
        <v>156</v>
      </c>
      <c r="G1132" s="28" t="s">
        <v>155</v>
      </c>
    </row>
    <row r="1133" spans="1:7" ht="13.5" thickTop="1">
      <c r="A1133" s="26">
        <v>1</v>
      </c>
      <c r="B1133" s="264"/>
      <c r="C1133" s="268"/>
      <c r="D1133" s="268"/>
      <c r="E1133" s="268"/>
      <c r="F1133" s="202"/>
      <c r="G1133" s="268"/>
    </row>
    <row r="1134" spans="1:7" ht="12.75">
      <c r="A1134" s="26">
        <v>2</v>
      </c>
      <c r="B1134" s="264"/>
      <c r="C1134" s="268"/>
      <c r="D1134" s="268"/>
      <c r="E1134" s="268"/>
      <c r="F1134" s="202"/>
      <c r="G1134" s="268"/>
    </row>
    <row r="1135" spans="1:7" ht="12.75">
      <c r="A1135" s="26">
        <v>3</v>
      </c>
      <c r="B1135" s="264"/>
      <c r="C1135" s="268"/>
      <c r="D1135" s="268"/>
      <c r="E1135" s="268"/>
      <c r="F1135" s="202"/>
      <c r="G1135" s="268"/>
    </row>
    <row r="1136" spans="1:7" ht="12.75">
      <c r="A1136" s="26">
        <v>4</v>
      </c>
      <c r="B1136" s="264"/>
      <c r="C1136" s="268"/>
      <c r="D1136" s="268"/>
      <c r="E1136" s="268"/>
      <c r="F1136" s="202"/>
      <c r="G1136" s="268"/>
    </row>
    <row r="1137" spans="1:7" ht="12.75">
      <c r="A1137" s="26">
        <v>5</v>
      </c>
      <c r="B1137" s="264"/>
      <c r="C1137" s="268"/>
      <c r="D1137" s="268"/>
      <c r="E1137" s="268"/>
      <c r="F1137" s="202"/>
      <c r="G1137" s="268"/>
    </row>
    <row r="1138" spans="1:7" ht="12.75">
      <c r="A1138" s="26">
        <v>6</v>
      </c>
      <c r="B1138" s="264"/>
      <c r="C1138" s="268"/>
      <c r="D1138" s="268"/>
      <c r="E1138" s="268"/>
      <c r="F1138" s="202"/>
      <c r="G1138" s="268"/>
    </row>
    <row r="1139" spans="1:7" ht="12.75">
      <c r="A1139" s="26">
        <v>7</v>
      </c>
      <c r="B1139" s="264"/>
      <c r="C1139" s="268"/>
      <c r="D1139" s="268"/>
      <c r="E1139" s="268"/>
      <c r="F1139" s="202"/>
      <c r="G1139" s="268"/>
    </row>
    <row r="1140" spans="1:7" ht="12.75">
      <c r="A1140" s="26">
        <v>8</v>
      </c>
      <c r="B1140" s="264"/>
      <c r="C1140" s="268"/>
      <c r="D1140" s="268"/>
      <c r="E1140" s="268"/>
      <c r="F1140" s="202"/>
      <c r="G1140" s="268"/>
    </row>
    <row r="1141" spans="1:7" ht="12.75">
      <c r="A1141" s="26">
        <v>9</v>
      </c>
      <c r="B1141" s="264"/>
      <c r="C1141" s="268"/>
      <c r="D1141" s="268"/>
      <c r="E1141" s="268"/>
      <c r="F1141" s="202"/>
      <c r="G1141" s="268"/>
    </row>
    <row r="1142" spans="1:7" ht="12.75">
      <c r="A1142" s="26">
        <v>10</v>
      </c>
      <c r="B1142" s="264"/>
      <c r="C1142" s="268"/>
      <c r="D1142" s="268"/>
      <c r="E1142" s="268"/>
      <c r="F1142" s="202"/>
      <c r="G1142" s="268"/>
    </row>
    <row r="1143" spans="1:7" ht="12.75">
      <c r="A1143" s="26">
        <v>11</v>
      </c>
      <c r="B1143" s="264"/>
      <c r="C1143" s="268"/>
      <c r="D1143" s="268"/>
      <c r="E1143" s="268"/>
      <c r="F1143" s="202"/>
      <c r="G1143" s="268"/>
    </row>
    <row r="1144" spans="1:7" ht="12.75">
      <c r="A1144" s="26">
        <v>12</v>
      </c>
      <c r="B1144" s="264"/>
      <c r="C1144" s="268"/>
      <c r="D1144" s="268"/>
      <c r="E1144" s="268"/>
      <c r="F1144" s="202"/>
      <c r="G1144" s="268"/>
    </row>
    <row r="1145" spans="1:7" ht="12.75">
      <c r="A1145" s="26">
        <v>13</v>
      </c>
      <c r="B1145" s="264"/>
      <c r="C1145" s="268"/>
      <c r="D1145" s="268"/>
      <c r="E1145" s="268"/>
      <c r="F1145" s="202"/>
      <c r="G1145" s="268"/>
    </row>
    <row r="1146" spans="1:7" ht="12.75">
      <c r="A1146" s="26">
        <v>14</v>
      </c>
      <c r="B1146" s="25"/>
      <c r="C1146" s="268"/>
      <c r="D1146" s="268"/>
      <c r="E1146" s="268"/>
      <c r="F1146" s="202"/>
      <c r="G1146" s="268"/>
    </row>
    <row r="1147" spans="1:7" ht="12.75">
      <c r="A1147" s="26">
        <v>15</v>
      </c>
      <c r="B1147" s="25"/>
      <c r="C1147" s="268"/>
      <c r="D1147" s="268"/>
      <c r="E1147" s="268"/>
      <c r="F1147" s="202"/>
      <c r="G1147" s="268"/>
    </row>
    <row r="1148" spans="1:7" ht="12.75">
      <c r="A1148" s="26">
        <v>16</v>
      </c>
      <c r="B1148" s="25"/>
      <c r="C1148" s="26"/>
      <c r="D1148" s="268"/>
      <c r="E1148" s="26"/>
      <c r="F1148" s="202"/>
      <c r="G1148" s="268"/>
    </row>
    <row r="1149" spans="1:7" ht="12.75">
      <c r="A1149" s="26">
        <v>17</v>
      </c>
      <c r="B1149" s="257"/>
      <c r="C1149" s="190"/>
      <c r="D1149" s="504"/>
      <c r="E1149" s="190"/>
      <c r="F1149" s="202"/>
      <c r="G1149" s="268"/>
    </row>
    <row r="1150" spans="1:7" ht="12.75">
      <c r="A1150" s="26">
        <v>18</v>
      </c>
      <c r="B1150" s="25"/>
      <c r="C1150" s="26"/>
      <c r="D1150" s="268"/>
      <c r="E1150" s="26"/>
      <c r="F1150" s="25"/>
      <c r="G1150" s="268"/>
    </row>
    <row r="1151" spans="1:7" ht="12.75">
      <c r="A1151" s="26">
        <v>19</v>
      </c>
      <c r="B1151" s="25"/>
      <c r="C1151" s="26"/>
      <c r="D1151" s="268"/>
      <c r="E1151" s="26"/>
      <c r="F1151" s="25"/>
      <c r="G1151" s="268"/>
    </row>
    <row r="1152" spans="1:7" ht="12.75">
      <c r="A1152" s="26">
        <v>20</v>
      </c>
      <c r="B1152" s="25"/>
      <c r="C1152" s="26"/>
      <c r="D1152" s="268"/>
      <c r="E1152" s="26"/>
      <c r="F1152" s="25"/>
      <c r="G1152" s="268"/>
    </row>
    <row r="1153" spans="1:7" ht="12.75">
      <c r="A1153" s="26">
        <v>21</v>
      </c>
      <c r="B1153" s="25"/>
      <c r="C1153" s="26"/>
      <c r="D1153" s="268"/>
      <c r="E1153" s="26"/>
      <c r="F1153" s="25"/>
      <c r="G1153" s="268"/>
    </row>
    <row r="1154" spans="1:7" ht="12.75">
      <c r="A1154" s="26">
        <v>22</v>
      </c>
      <c r="B1154" s="25"/>
      <c r="C1154" s="26"/>
      <c r="D1154" s="268"/>
      <c r="E1154" s="26"/>
      <c r="F1154" s="25"/>
      <c r="G1154" s="268"/>
    </row>
    <row r="1155" spans="1:7" ht="12.75">
      <c r="A1155" s="26">
        <v>23</v>
      </c>
      <c r="B1155" s="25"/>
      <c r="C1155" s="26"/>
      <c r="D1155" s="268"/>
      <c r="E1155" s="26"/>
      <c r="F1155" s="25"/>
      <c r="G1155" s="268"/>
    </row>
    <row r="1156" spans="1:7" ht="12.75">
      <c r="A1156" s="26">
        <v>24</v>
      </c>
      <c r="B1156" s="25"/>
      <c r="C1156" s="26"/>
      <c r="D1156" s="268"/>
      <c r="E1156" s="26"/>
      <c r="F1156" s="25"/>
      <c r="G1156" s="268"/>
    </row>
    <row r="1157" spans="1:7" ht="12.75">
      <c r="A1157" s="26">
        <v>25</v>
      </c>
      <c r="B1157" s="25"/>
      <c r="C1157" s="26"/>
      <c r="D1157" s="268"/>
      <c r="E1157" s="26"/>
      <c r="F1157" s="25"/>
      <c r="G1157" s="268"/>
    </row>
    <row r="1158" spans="1:7" ht="12.75">
      <c r="A1158" s="26">
        <v>26</v>
      </c>
      <c r="B1158" s="25"/>
      <c r="C1158" s="26"/>
      <c r="D1158" s="268"/>
      <c r="E1158" s="26"/>
      <c r="F1158" s="25"/>
      <c r="G1158" s="268"/>
    </row>
    <row r="1159" spans="1:7" ht="12.75">
      <c r="A1159" s="26">
        <v>27</v>
      </c>
      <c r="B1159" s="25"/>
      <c r="C1159" s="26"/>
      <c r="D1159" s="268"/>
      <c r="E1159" s="26"/>
      <c r="F1159" s="25"/>
      <c r="G1159" s="268"/>
    </row>
    <row r="1160" spans="1:7" ht="12.75">
      <c r="A1160" s="26">
        <v>28</v>
      </c>
      <c r="B1160" s="25"/>
      <c r="C1160" s="26"/>
      <c r="D1160" s="268"/>
      <c r="E1160" s="26"/>
      <c r="F1160" s="25"/>
      <c r="G1160" s="268"/>
    </row>
    <row r="1161" spans="1:7" ht="12.75">
      <c r="A1161" s="26">
        <v>29</v>
      </c>
      <c r="B1161" s="25"/>
      <c r="C1161" s="26"/>
      <c r="D1161" s="268"/>
      <c r="E1161" s="26"/>
      <c r="F1161" s="25"/>
      <c r="G1161" s="268"/>
    </row>
    <row r="1162" spans="1:7" ht="12.75">
      <c r="A1162" s="26">
        <v>30</v>
      </c>
      <c r="B1162" s="25"/>
      <c r="C1162" s="26"/>
      <c r="D1162" s="268"/>
      <c r="E1162" s="26"/>
      <c r="F1162" s="25"/>
      <c r="G1162" s="268"/>
    </row>
    <row r="1163" spans="1:7" ht="12.75">
      <c r="A1163" s="26">
        <v>31</v>
      </c>
      <c r="B1163" s="25"/>
      <c r="C1163" s="26"/>
      <c r="D1163" s="268"/>
      <c r="E1163" s="26"/>
      <c r="F1163" s="25"/>
      <c r="G1163" s="268"/>
    </row>
    <row r="1164" spans="1:7" ht="12.75">
      <c r="A1164" s="26">
        <v>32</v>
      </c>
      <c r="B1164" s="25"/>
      <c r="C1164" s="26"/>
      <c r="D1164" s="268"/>
      <c r="E1164" s="26"/>
      <c r="F1164" s="25"/>
      <c r="G1164" s="268"/>
    </row>
    <row r="1165" spans="1:7" ht="12.75">
      <c r="A1165" s="26">
        <v>33</v>
      </c>
      <c r="B1165" s="25"/>
      <c r="C1165" s="26"/>
      <c r="D1165" s="268"/>
      <c r="E1165" s="26"/>
      <c r="F1165" s="25"/>
      <c r="G1165" s="268"/>
    </row>
    <row r="1166" spans="1:7" ht="12.75">
      <c r="A1166" s="26">
        <v>34</v>
      </c>
      <c r="B1166" s="25"/>
      <c r="C1166" s="26"/>
      <c r="D1166" s="268"/>
      <c r="E1166" s="26"/>
      <c r="F1166" s="25"/>
      <c r="G1166" s="268"/>
    </row>
    <row r="1167" spans="1:7" ht="12.75">
      <c r="A1167" s="26">
        <v>35</v>
      </c>
      <c r="B1167" s="25"/>
      <c r="C1167" s="26"/>
      <c r="D1167" s="268"/>
      <c r="E1167" s="26"/>
      <c r="F1167" s="25"/>
      <c r="G1167" s="268"/>
    </row>
    <row r="1168" spans="1:7" ht="12.75">
      <c r="A1168" s="26">
        <v>36</v>
      </c>
      <c r="B1168" s="25"/>
      <c r="C1168" s="26"/>
      <c r="D1168" s="268"/>
      <c r="E1168" s="26"/>
      <c r="F1168" s="25"/>
      <c r="G1168" s="268"/>
    </row>
    <row r="1169" spans="1:7" ht="12.75">
      <c r="A1169" s="26">
        <v>37</v>
      </c>
      <c r="B1169" s="25"/>
      <c r="C1169" s="26"/>
      <c r="D1169" s="268"/>
      <c r="E1169" s="26"/>
      <c r="F1169" s="25"/>
      <c r="G1169" s="268"/>
    </row>
    <row r="1170" spans="1:7" ht="12.75">
      <c r="A1170" s="26">
        <v>38</v>
      </c>
      <c r="B1170" s="25"/>
      <c r="C1170" s="26"/>
      <c r="D1170" s="268"/>
      <c r="E1170" s="26"/>
      <c r="F1170" s="25"/>
      <c r="G1170" s="268"/>
    </row>
    <row r="1171" spans="1:7" ht="12.75">
      <c r="A1171" s="26">
        <v>39</v>
      </c>
      <c r="B1171" s="25"/>
      <c r="C1171" s="26"/>
      <c r="D1171" s="268"/>
      <c r="E1171" s="26"/>
      <c r="F1171" s="25"/>
      <c r="G1171" s="268"/>
    </row>
    <row r="1172" spans="1:7" ht="12.75">
      <c r="A1172" s="26">
        <v>40</v>
      </c>
      <c r="B1172" s="25"/>
      <c r="C1172" s="26"/>
      <c r="D1172" s="268"/>
      <c r="E1172" s="26"/>
      <c r="F1172" s="25"/>
      <c r="G1172" s="268"/>
    </row>
    <row r="1173" spans="1:7" ht="12.75">
      <c r="A1173" s="26">
        <v>41</v>
      </c>
      <c r="B1173" s="25"/>
      <c r="C1173" s="26"/>
      <c r="D1173" s="268"/>
      <c r="E1173" s="26"/>
      <c r="F1173" s="25"/>
      <c r="G1173" s="268"/>
    </row>
    <row r="1174" spans="1:7" ht="12.75">
      <c r="A1174" s="26">
        <v>42</v>
      </c>
      <c r="B1174" s="25"/>
      <c r="C1174" s="26"/>
      <c r="D1174" s="268"/>
      <c r="E1174" s="26"/>
      <c r="F1174" s="25"/>
      <c r="G1174" s="268"/>
    </row>
    <row r="1175" spans="1:7" ht="12.75">
      <c r="A1175" s="26">
        <v>43</v>
      </c>
      <c r="B1175" s="25"/>
      <c r="C1175" s="26"/>
      <c r="D1175" s="268"/>
      <c r="E1175" s="26"/>
      <c r="F1175" s="25"/>
      <c r="G1175" s="268"/>
    </row>
    <row r="1176" spans="1:7" ht="12.75">
      <c r="A1176" s="63">
        <v>44</v>
      </c>
      <c r="B1176" s="139"/>
      <c r="C1176" s="63"/>
      <c r="D1176" s="270"/>
      <c r="E1176" s="63"/>
      <c r="F1176" s="139"/>
      <c r="G1176" s="270"/>
    </row>
    <row r="1180" spans="1:8" ht="12.75">
      <c r="A1180" s="99"/>
      <c r="B1180" s="99"/>
      <c r="C1180" s="99"/>
      <c r="D1180" s="99"/>
      <c r="E1180" s="99"/>
      <c r="F1180" s="99"/>
      <c r="G1180" s="99"/>
      <c r="H1180" s="99"/>
    </row>
    <row r="1181" spans="1:8" ht="12.75">
      <c r="A1181" s="99"/>
      <c r="B1181" s="99"/>
      <c r="C1181" s="99"/>
      <c r="D1181" s="99"/>
      <c r="E1181" s="99"/>
      <c r="F1181" s="99"/>
      <c r="G1181" s="99"/>
      <c r="H1181" s="99"/>
    </row>
    <row r="1182" spans="1:8" ht="13.5" thickBot="1">
      <c r="A1182" s="99"/>
      <c r="B1182" s="99"/>
      <c r="C1182" s="99"/>
      <c r="D1182" s="99"/>
      <c r="E1182" s="99"/>
      <c r="F1182" s="99"/>
      <c r="G1182" s="99"/>
      <c r="H1182" s="99"/>
    </row>
    <row r="1183" spans="1:8" ht="12.75">
      <c r="A1183" s="315"/>
      <c r="B1183" s="315"/>
      <c r="C1183" s="315"/>
      <c r="D1183" s="315"/>
      <c r="E1183" s="315"/>
      <c r="F1183" s="99"/>
      <c r="G1183" s="99"/>
      <c r="H1183" s="99"/>
    </row>
    <row r="1184" spans="1:8" ht="12.75">
      <c r="A1184" s="109"/>
      <c r="B1184" s="109"/>
      <c r="C1184" s="109"/>
      <c r="D1184" s="253"/>
      <c r="E1184" s="103"/>
      <c r="F1184" s="99"/>
      <c r="G1184" s="99"/>
      <c r="H1184" s="99"/>
    </row>
    <row r="1185" spans="1:8" ht="12.75">
      <c r="A1185" s="109"/>
      <c r="B1185" s="109"/>
      <c r="C1185" s="109"/>
      <c r="D1185" s="253"/>
      <c r="E1185" s="103"/>
      <c r="F1185" s="99"/>
      <c r="G1185" s="99"/>
      <c r="H1185" s="99"/>
    </row>
    <row r="1186" spans="1:8" ht="12.75">
      <c r="A1186" s="109"/>
      <c r="B1186" s="109"/>
      <c r="C1186" s="109"/>
      <c r="D1186" s="253"/>
      <c r="E1186" s="103"/>
      <c r="F1186" s="99"/>
      <c r="G1186" s="99"/>
      <c r="H1186" s="99"/>
    </row>
    <row r="1187" spans="1:8" ht="12.75">
      <c r="A1187" s="109"/>
      <c r="B1187" s="109"/>
      <c r="C1187" s="109"/>
      <c r="D1187" s="253"/>
      <c r="E1187" s="103"/>
      <c r="F1187" s="99"/>
      <c r="G1187" s="99"/>
      <c r="H1187" s="99"/>
    </row>
    <row r="1188" spans="1:8" ht="12.75">
      <c r="A1188" s="109"/>
      <c r="B1188" s="109"/>
      <c r="C1188" s="109"/>
      <c r="D1188" s="253"/>
      <c r="E1188" s="103"/>
      <c r="F1188" s="99"/>
      <c r="G1188" s="99"/>
      <c r="H1188" s="99"/>
    </row>
    <row r="1189" spans="1:8" ht="13.5" thickBot="1">
      <c r="A1189" s="105"/>
      <c r="B1189" s="105"/>
      <c r="C1189" s="105"/>
      <c r="D1189" s="254"/>
      <c r="E1189" s="113"/>
      <c r="F1189" s="99"/>
      <c r="G1189" s="99"/>
      <c r="H1189" s="99"/>
    </row>
    <row r="1190" spans="1:8" ht="12.75">
      <c r="A1190" s="99"/>
      <c r="B1190" s="99"/>
      <c r="C1190" s="99"/>
      <c r="D1190" s="99"/>
      <c r="E1190" s="99"/>
      <c r="F1190" s="99"/>
      <c r="G1190" s="99"/>
      <c r="H1190" s="99"/>
    </row>
    <row r="1191" spans="1:8" ht="12.75">
      <c r="A1191" s="99"/>
      <c r="B1191" s="99"/>
      <c r="C1191" s="99"/>
      <c r="D1191" s="99"/>
      <c r="E1191" s="99"/>
      <c r="F1191" s="99"/>
      <c r="G1191" s="99"/>
      <c r="H1191" s="99"/>
    </row>
    <row r="1192" spans="1:8" ht="12.75">
      <c r="A1192" s="177"/>
      <c r="B1192" s="177"/>
      <c r="C1192" s="177"/>
      <c r="D1192" s="177"/>
      <c r="E1192" s="177"/>
      <c r="F1192" s="177"/>
      <c r="G1192" s="632"/>
      <c r="H1192" s="632"/>
    </row>
    <row r="1193" spans="1:8" ht="13.5" thickBot="1">
      <c r="A1193" s="178"/>
      <c r="B1193" s="178"/>
      <c r="C1193" s="178"/>
      <c r="D1193" s="178"/>
      <c r="E1193" s="178"/>
      <c r="F1193" s="178"/>
      <c r="G1193" s="178"/>
      <c r="H1193" s="178"/>
    </row>
    <row r="1194" spans="1:8" ht="13.5" thickTop="1">
      <c r="A1194" s="109"/>
      <c r="B1194" s="305"/>
      <c r="C1194" s="306"/>
      <c r="D1194" s="305"/>
      <c r="E1194" s="305"/>
      <c r="F1194" s="305"/>
      <c r="G1194" s="305"/>
      <c r="H1194" s="111"/>
    </row>
    <row r="1195" spans="1:8" ht="12.75">
      <c r="A1195" s="109"/>
      <c r="B1195" s="305"/>
      <c r="C1195" s="306"/>
      <c r="D1195" s="305"/>
      <c r="E1195" s="305"/>
      <c r="F1195" s="305"/>
      <c r="G1195" s="305"/>
      <c r="H1195" s="99"/>
    </row>
    <row r="1196" spans="1:8" ht="12.75">
      <c r="A1196" s="109"/>
      <c r="B1196" s="305"/>
      <c r="C1196" s="306"/>
      <c r="D1196" s="305"/>
      <c r="E1196" s="305"/>
      <c r="F1196" s="305"/>
      <c r="G1196" s="305"/>
      <c r="H1196" s="99"/>
    </row>
    <row r="1197" spans="1:8" ht="13.5" thickBot="1">
      <c r="A1197" s="105"/>
      <c r="B1197" s="307"/>
      <c r="C1197" s="308"/>
      <c r="D1197" s="307"/>
      <c r="E1197" s="307"/>
      <c r="F1197" s="307"/>
      <c r="G1197" s="307"/>
      <c r="H1197" s="114"/>
    </row>
    <row r="1198" spans="1:7" ht="12.75">
      <c r="A1198" s="276"/>
      <c r="B1198" s="212"/>
      <c r="C1198" s="212"/>
      <c r="D1198" s="212"/>
      <c r="E1198" s="212"/>
      <c r="F1198" s="212"/>
      <c r="G1198" s="212"/>
    </row>
    <row r="1199" spans="1:7" ht="12.75">
      <c r="A1199" s="276"/>
      <c r="B1199" s="212"/>
      <c r="C1199" s="212"/>
      <c r="D1199" s="212"/>
      <c r="E1199" s="212"/>
      <c r="F1199" s="212"/>
      <c r="G1199" s="212"/>
    </row>
    <row r="1200" spans="1:7" ht="13.5" thickBot="1">
      <c r="A1200" s="316"/>
      <c r="B1200" s="301"/>
      <c r="C1200" s="212"/>
      <c r="D1200" s="212"/>
      <c r="E1200" s="212"/>
      <c r="F1200" s="212"/>
      <c r="G1200" s="212"/>
    </row>
    <row r="1201" ht="12.75">
      <c r="D1201" s="212"/>
    </row>
    <row r="1203" spans="1:8" ht="12.75">
      <c r="A1203" s="99" t="s">
        <v>223</v>
      </c>
      <c r="B1203" s="99"/>
      <c r="C1203" s="99"/>
      <c r="D1203" s="99"/>
      <c r="E1203" s="99"/>
      <c r="F1203" s="99"/>
      <c r="G1203" s="99"/>
      <c r="H1203" s="99"/>
    </row>
    <row r="1204" spans="1:8" ht="12.75">
      <c r="A1204" s="177" t="s">
        <v>41</v>
      </c>
      <c r="B1204" s="177" t="s">
        <v>45</v>
      </c>
      <c r="C1204" s="177" t="s">
        <v>43</v>
      </c>
      <c r="D1204" s="177" t="s">
        <v>46</v>
      </c>
      <c r="E1204" s="177" t="s">
        <v>48</v>
      </c>
      <c r="F1204" s="177" t="s">
        <v>11</v>
      </c>
      <c r="G1204" s="632" t="s">
        <v>50</v>
      </c>
      <c r="H1204" s="632"/>
    </row>
    <row r="1205" spans="1:8" ht="13.5" thickBot="1">
      <c r="A1205" s="178" t="s">
        <v>42</v>
      </c>
      <c r="B1205" s="178" t="s">
        <v>46</v>
      </c>
      <c r="C1205" s="178" t="s">
        <v>44</v>
      </c>
      <c r="D1205" s="178" t="s">
        <v>47</v>
      </c>
      <c r="E1205" s="178" t="s">
        <v>24</v>
      </c>
      <c r="F1205" s="178" t="s">
        <v>49</v>
      </c>
      <c r="G1205" s="178" t="s">
        <v>51</v>
      </c>
      <c r="H1205" s="178" t="s">
        <v>52</v>
      </c>
    </row>
    <row r="1206" spans="1:3" ht="13.5" thickTop="1">
      <c r="A1206" t="s">
        <v>247</v>
      </c>
      <c r="B1206" s="250"/>
      <c r="C1206" s="212"/>
    </row>
    <row r="1207" ht="12.75">
      <c r="A1207" t="s">
        <v>248</v>
      </c>
    </row>
    <row r="1208" spans="1:3" ht="12.75">
      <c r="A1208" t="s">
        <v>249</v>
      </c>
      <c r="C1208" s="212"/>
    </row>
    <row r="1209" spans="1:3" ht="12.75">
      <c r="A1209" t="s">
        <v>250</v>
      </c>
      <c r="B1209" s="250"/>
      <c r="C1209" s="212"/>
    </row>
    <row r="1211" spans="1:3" ht="12.75">
      <c r="A1211" t="s">
        <v>37</v>
      </c>
      <c r="B1211" s="250"/>
      <c r="C1211" s="212"/>
    </row>
    <row r="1212" ht="12.75">
      <c r="B1212" s="250"/>
    </row>
    <row r="1213" ht="12.75">
      <c r="B1213" s="250"/>
    </row>
    <row r="1218" spans="1:2" ht="12.75">
      <c r="A1218" s="1" t="s">
        <v>254</v>
      </c>
      <c r="B1218" s="1" t="s">
        <v>255</v>
      </c>
    </row>
    <row r="1219" spans="1:10" ht="13.5" thickBot="1">
      <c r="A1219" s="204" t="s">
        <v>151</v>
      </c>
      <c r="B1219" s="207" t="s">
        <v>150</v>
      </c>
      <c r="C1219" s="181" t="s">
        <v>69</v>
      </c>
      <c r="D1219" s="207" t="s">
        <v>158</v>
      </c>
      <c r="E1219" s="477" t="s">
        <v>180</v>
      </c>
      <c r="F1219" s="207" t="s">
        <v>247</v>
      </c>
      <c r="G1219" s="207" t="s">
        <v>252</v>
      </c>
      <c r="H1219" s="472"/>
      <c r="I1219" s="152"/>
      <c r="J1219" s="152"/>
    </row>
    <row r="1220" spans="1:7" ht="13.5" thickTop="1">
      <c r="A1220" s="23" t="s">
        <v>153</v>
      </c>
      <c r="B1220" s="26"/>
      <c r="D1220" s="479"/>
      <c r="E1220" s="478"/>
      <c r="F1220" s="479"/>
      <c r="G1220" s="479"/>
    </row>
    <row r="1221" spans="1:8" ht="12.75">
      <c r="A1221" s="23" t="s">
        <v>153</v>
      </c>
      <c r="B1221" s="26"/>
      <c r="D1221" s="479"/>
      <c r="E1221" s="478"/>
      <c r="F1221" s="479"/>
      <c r="G1221" s="479"/>
      <c r="H1221" s="480"/>
    </row>
    <row r="1222" spans="1:7" ht="12.75">
      <c r="A1222" s="23" t="s">
        <v>153</v>
      </c>
      <c r="B1222" s="26"/>
      <c r="D1222" s="479"/>
      <c r="E1222" s="478"/>
      <c r="F1222" s="479"/>
      <c r="G1222" s="479"/>
    </row>
    <row r="1223" spans="1:7" ht="12.75">
      <c r="A1223" s="23" t="s">
        <v>153</v>
      </c>
      <c r="B1223" s="26"/>
      <c r="D1223" s="479"/>
      <c r="E1223" s="478"/>
      <c r="F1223" s="479"/>
      <c r="G1223" s="479"/>
    </row>
    <row r="1224" spans="1:7" ht="12.75">
      <c r="A1224" s="23" t="s">
        <v>153</v>
      </c>
      <c r="B1224" s="26"/>
      <c r="D1224" s="479"/>
      <c r="E1224" s="478"/>
      <c r="F1224" s="479"/>
      <c r="G1224" s="479"/>
    </row>
    <row r="1225" spans="1:7" ht="12.75">
      <c r="A1225" s="23" t="s">
        <v>153</v>
      </c>
      <c r="B1225" s="26"/>
      <c r="D1225" s="479"/>
      <c r="E1225" s="478"/>
      <c r="F1225" s="479"/>
      <c r="G1225" s="479"/>
    </row>
    <row r="1226" spans="1:7" ht="12.75">
      <c r="A1226" s="23" t="s">
        <v>153</v>
      </c>
      <c r="B1226" s="26"/>
      <c r="D1226" s="479"/>
      <c r="E1226" s="478"/>
      <c r="F1226" s="479"/>
      <c r="G1226" s="479"/>
    </row>
    <row r="1227" spans="1:7" ht="12.75">
      <c r="A1227" s="23" t="s">
        <v>153</v>
      </c>
      <c r="B1227" s="26"/>
      <c r="D1227" s="479"/>
      <c r="E1227" s="478"/>
      <c r="F1227" s="479"/>
      <c r="G1227" s="479"/>
    </row>
    <row r="1228" spans="1:7" ht="12.75">
      <c r="A1228" s="23" t="s">
        <v>153</v>
      </c>
      <c r="B1228" s="26"/>
      <c r="D1228" s="479"/>
      <c r="E1228" s="478"/>
      <c r="F1228" s="479"/>
      <c r="G1228" s="479"/>
    </row>
    <row r="1229" spans="1:7" ht="12.75">
      <c r="A1229" s="23" t="s">
        <v>153</v>
      </c>
      <c r="B1229" s="26"/>
      <c r="D1229" s="479"/>
      <c r="E1229" s="478"/>
      <c r="F1229" s="479"/>
      <c r="G1229" s="479"/>
    </row>
    <row r="1230" spans="1:7" ht="12.75">
      <c r="A1230" s="23" t="s">
        <v>153</v>
      </c>
      <c r="B1230" s="26"/>
      <c r="D1230" s="479"/>
      <c r="E1230" s="478"/>
      <c r="F1230" s="479"/>
      <c r="G1230" s="479"/>
    </row>
    <row r="1231" spans="1:7" ht="12.75">
      <c r="A1231" s="23" t="s">
        <v>153</v>
      </c>
      <c r="B1231" s="26"/>
      <c r="D1231" s="479"/>
      <c r="E1231" s="478"/>
      <c r="F1231" s="479"/>
      <c r="G1231" s="479"/>
    </row>
    <row r="1232" spans="1:8" ht="12.75">
      <c r="A1232" s="23" t="s">
        <v>153</v>
      </c>
      <c r="B1232" s="26"/>
      <c r="D1232" s="479"/>
      <c r="E1232" s="478"/>
      <c r="F1232" s="479"/>
      <c r="G1232" s="479"/>
      <c r="H1232" s="473"/>
    </row>
    <row r="1233" spans="1:7" ht="12.75">
      <c r="A1233" s="23" t="s">
        <v>154</v>
      </c>
      <c r="B1233" s="26"/>
      <c r="D1233" s="479"/>
      <c r="E1233" s="478"/>
      <c r="F1233" s="479"/>
      <c r="G1233" s="479"/>
    </row>
    <row r="1234" spans="1:7" ht="12.75">
      <c r="A1234" s="23" t="s">
        <v>154</v>
      </c>
      <c r="B1234" s="26"/>
      <c r="D1234" s="479"/>
      <c r="E1234" s="478"/>
      <c r="F1234" s="479"/>
      <c r="G1234" s="479"/>
    </row>
    <row r="1235" spans="1:7" ht="12.75">
      <c r="A1235" s="23" t="s">
        <v>154</v>
      </c>
      <c r="B1235" s="26"/>
      <c r="D1235" s="479"/>
      <c r="E1235" s="478"/>
      <c r="F1235" s="479"/>
      <c r="G1235" s="479"/>
    </row>
    <row r="1236" spans="1:7" ht="12.75">
      <c r="A1236" s="23" t="s">
        <v>154</v>
      </c>
      <c r="B1236" s="26"/>
      <c r="D1236" s="479"/>
      <c r="E1236" s="478"/>
      <c r="F1236" s="479"/>
      <c r="G1236" s="479"/>
    </row>
    <row r="1237" spans="1:7" ht="12.75">
      <c r="A1237" s="23" t="s">
        <v>154</v>
      </c>
      <c r="B1237" s="26"/>
      <c r="D1237" s="479"/>
      <c r="E1237" s="478"/>
      <c r="F1237" s="479"/>
      <c r="G1237" s="479"/>
    </row>
    <row r="1238" spans="1:7" ht="12.75">
      <c r="A1238" s="23" t="s">
        <v>154</v>
      </c>
      <c r="B1238" s="26"/>
      <c r="D1238" s="479"/>
      <c r="E1238" s="478"/>
      <c r="F1238" s="479"/>
      <c r="G1238" s="479"/>
    </row>
    <row r="1239" spans="1:7" ht="12.75">
      <c r="A1239" s="23" t="s">
        <v>154</v>
      </c>
      <c r="B1239" s="26"/>
      <c r="D1239" s="479"/>
      <c r="E1239" s="478"/>
      <c r="F1239" s="479"/>
      <c r="G1239" s="479"/>
    </row>
    <row r="1240" spans="1:7" ht="12.75">
      <c r="A1240" s="23" t="s">
        <v>154</v>
      </c>
      <c r="B1240" s="26"/>
      <c r="D1240" s="479"/>
      <c r="E1240" s="478"/>
      <c r="F1240" s="479"/>
      <c r="G1240" s="479"/>
    </row>
    <row r="1241" spans="1:7" ht="12.75">
      <c r="A1241" s="23" t="s">
        <v>154</v>
      </c>
      <c r="B1241" s="26"/>
      <c r="D1241" s="479"/>
      <c r="E1241" s="478"/>
      <c r="F1241" s="479"/>
      <c r="G1241" s="479"/>
    </row>
    <row r="1242" spans="1:7" ht="12.75">
      <c r="A1242" s="23" t="s">
        <v>154</v>
      </c>
      <c r="B1242" s="26"/>
      <c r="D1242" s="479"/>
      <c r="E1242" s="478"/>
      <c r="F1242" s="479"/>
      <c r="G1242" s="479"/>
    </row>
    <row r="1243" spans="1:7" ht="12.75">
      <c r="A1243" s="23" t="s">
        <v>154</v>
      </c>
      <c r="B1243" s="26"/>
      <c r="D1243" s="479"/>
      <c r="E1243" s="478"/>
      <c r="F1243" s="479"/>
      <c r="G1243" s="479"/>
    </row>
    <row r="1244" spans="1:7" ht="12.75">
      <c r="A1244" s="23" t="s">
        <v>154</v>
      </c>
      <c r="B1244" s="26"/>
      <c r="D1244" s="479"/>
      <c r="E1244" s="478"/>
      <c r="F1244" s="479"/>
      <c r="G1244" s="479"/>
    </row>
    <row r="1245" spans="1:7" ht="12.75">
      <c r="A1245" s="23" t="s">
        <v>154</v>
      </c>
      <c r="B1245" s="26"/>
      <c r="D1245" s="479"/>
      <c r="E1245" s="478"/>
      <c r="F1245" s="479"/>
      <c r="G1245" s="479"/>
    </row>
    <row r="1246" spans="1:7" ht="12.75">
      <c r="A1246" s="23" t="s">
        <v>154</v>
      </c>
      <c r="B1246" s="26"/>
      <c r="D1246" s="479"/>
      <c r="E1246" s="478"/>
      <c r="F1246" s="479"/>
      <c r="G1246" s="479"/>
    </row>
    <row r="1247" spans="1:8" ht="12.75">
      <c r="A1247" s="23" t="s">
        <v>154</v>
      </c>
      <c r="B1247" s="26"/>
      <c r="D1247" s="479"/>
      <c r="E1247" s="478"/>
      <c r="F1247" s="479"/>
      <c r="G1247" s="479"/>
      <c r="H1247" s="473"/>
    </row>
    <row r="1248" spans="1:7" ht="12.75">
      <c r="A1248" s="23" t="s">
        <v>157</v>
      </c>
      <c r="B1248" s="26"/>
      <c r="D1248" s="479"/>
      <c r="E1248" s="478"/>
      <c r="F1248" s="479"/>
      <c r="G1248" s="479"/>
    </row>
    <row r="1249" spans="1:7" ht="12.75">
      <c r="A1249" s="23" t="s">
        <v>157</v>
      </c>
      <c r="B1249" s="26"/>
      <c r="D1249" s="479"/>
      <c r="E1249" s="478"/>
      <c r="F1249" s="479"/>
      <c r="G1249" s="479"/>
    </row>
    <row r="1250" spans="1:7" ht="12.75">
      <c r="A1250" s="23" t="s">
        <v>157</v>
      </c>
      <c r="B1250" s="26"/>
      <c r="D1250" s="479"/>
      <c r="E1250" s="478"/>
      <c r="F1250" s="479"/>
      <c r="G1250" s="479"/>
    </row>
    <row r="1251" spans="1:7" ht="12.75">
      <c r="A1251" s="23" t="s">
        <v>157</v>
      </c>
      <c r="B1251" s="26"/>
      <c r="D1251" s="479"/>
      <c r="E1251" s="478"/>
      <c r="F1251" s="479"/>
      <c r="G1251" s="479"/>
    </row>
    <row r="1252" spans="1:7" ht="12.75">
      <c r="A1252" s="23" t="s">
        <v>157</v>
      </c>
      <c r="B1252" s="26"/>
      <c r="D1252" s="479"/>
      <c r="E1252" s="478"/>
      <c r="F1252" s="479"/>
      <c r="G1252" s="479"/>
    </row>
    <row r="1253" spans="1:7" ht="12.75">
      <c r="A1253" s="23" t="s">
        <v>157</v>
      </c>
      <c r="B1253" s="26"/>
      <c r="D1253" s="479"/>
      <c r="E1253" s="478"/>
      <c r="F1253" s="479"/>
      <c r="G1253" s="479"/>
    </row>
    <row r="1254" spans="1:7" ht="12.75">
      <c r="A1254" s="23" t="s">
        <v>157</v>
      </c>
      <c r="B1254" s="26"/>
      <c r="D1254" s="479"/>
      <c r="E1254" s="478"/>
      <c r="F1254" s="479"/>
      <c r="G1254" s="479"/>
    </row>
    <row r="1255" spans="1:7" ht="12.75">
      <c r="A1255" s="23" t="s">
        <v>157</v>
      </c>
      <c r="B1255" s="26"/>
      <c r="D1255" s="479"/>
      <c r="E1255" s="478"/>
      <c r="F1255" s="479"/>
      <c r="G1255" s="479"/>
    </row>
    <row r="1256" spans="1:7" ht="12.75">
      <c r="A1256" s="23" t="s">
        <v>157</v>
      </c>
      <c r="B1256" s="26"/>
      <c r="D1256" s="479"/>
      <c r="E1256" s="478"/>
      <c r="F1256" s="479"/>
      <c r="G1256" s="479"/>
    </row>
    <row r="1257" spans="1:7" ht="12.75">
      <c r="A1257" s="23" t="s">
        <v>157</v>
      </c>
      <c r="B1257" s="26"/>
      <c r="D1257" s="479"/>
      <c r="E1257" s="478"/>
      <c r="F1257" s="479"/>
      <c r="G1257" s="479"/>
    </row>
    <row r="1258" spans="1:7" ht="12.75">
      <c r="A1258" s="23" t="s">
        <v>157</v>
      </c>
      <c r="B1258" s="26"/>
      <c r="D1258" s="479"/>
      <c r="E1258" s="478"/>
      <c r="F1258" s="479"/>
      <c r="G1258" s="479"/>
    </row>
    <row r="1259" spans="1:7" ht="12.75">
      <c r="A1259" s="23" t="s">
        <v>157</v>
      </c>
      <c r="B1259" s="26"/>
      <c r="D1259" s="479"/>
      <c r="E1259" s="478"/>
      <c r="F1259" s="479"/>
      <c r="G1259" s="479"/>
    </row>
    <row r="1260" spans="1:7" ht="12.75">
      <c r="A1260" s="23" t="s">
        <v>157</v>
      </c>
      <c r="B1260" s="26"/>
      <c r="D1260" s="479"/>
      <c r="E1260" s="478"/>
      <c r="F1260" s="479"/>
      <c r="G1260" s="479"/>
    </row>
    <row r="1261" spans="1:7" ht="12.75">
      <c r="A1261" s="23" t="s">
        <v>157</v>
      </c>
      <c r="B1261" s="26"/>
      <c r="D1261" s="479"/>
      <c r="E1261" s="478"/>
      <c r="F1261" s="479"/>
      <c r="G1261" s="479"/>
    </row>
    <row r="1262" spans="1:7" ht="12.75">
      <c r="A1262" s="23" t="s">
        <v>157</v>
      </c>
      <c r="B1262" s="26"/>
      <c r="D1262" s="479"/>
      <c r="E1262" s="478"/>
      <c r="F1262" s="479"/>
      <c r="G1262" s="479"/>
    </row>
    <row r="1263" spans="1:7" ht="12.75">
      <c r="A1263" s="23" t="s">
        <v>157</v>
      </c>
      <c r="B1263" s="26"/>
      <c r="D1263" s="479"/>
      <c r="E1263" s="478"/>
      <c r="F1263" s="479"/>
      <c r="G1263" s="479"/>
    </row>
    <row r="1264" spans="1:7" ht="12.75">
      <c r="A1264" s="23" t="s">
        <v>157</v>
      </c>
      <c r="B1264" s="26"/>
      <c r="D1264" s="479"/>
      <c r="E1264" s="478"/>
      <c r="F1264" s="479"/>
      <c r="G1264" s="479"/>
    </row>
    <row r="1265" spans="1:7" ht="12.75">
      <c r="A1265" s="23" t="s">
        <v>157</v>
      </c>
      <c r="B1265" s="26"/>
      <c r="D1265" s="479"/>
      <c r="E1265" s="478"/>
      <c r="F1265" s="479"/>
      <c r="G1265" s="479"/>
    </row>
    <row r="1266" spans="1:7" ht="12.75">
      <c r="A1266" s="23" t="s">
        <v>157</v>
      </c>
      <c r="B1266" s="26"/>
      <c r="D1266" s="479"/>
      <c r="E1266" s="478"/>
      <c r="F1266" s="479"/>
      <c r="G1266" s="479"/>
    </row>
    <row r="1267" spans="1:7" ht="12.75">
      <c r="A1267" s="23" t="s">
        <v>157</v>
      </c>
      <c r="B1267" s="26"/>
      <c r="D1267" s="479"/>
      <c r="E1267" s="478"/>
      <c r="F1267" s="479"/>
      <c r="G1267" s="479"/>
    </row>
    <row r="1268" spans="1:7" ht="12.75">
      <c r="A1268" s="23" t="s">
        <v>157</v>
      </c>
      <c r="B1268" s="26"/>
      <c r="D1268" s="479"/>
      <c r="E1268" s="478"/>
      <c r="F1268" s="479"/>
      <c r="G1268" s="479"/>
    </row>
    <row r="1269" spans="1:7" ht="12.75">
      <c r="A1269" s="23" t="s">
        <v>157</v>
      </c>
      <c r="B1269" s="26"/>
      <c r="D1269" s="479"/>
      <c r="E1269" s="478"/>
      <c r="F1269" s="479"/>
      <c r="G1269" s="479"/>
    </row>
    <row r="1270" spans="1:7" ht="12.75">
      <c r="A1270" s="23" t="s">
        <v>157</v>
      </c>
      <c r="B1270" s="26"/>
      <c r="D1270" s="479"/>
      <c r="E1270" s="478"/>
      <c r="F1270" s="479"/>
      <c r="G1270" s="479"/>
    </row>
    <row r="1271" spans="1:7" ht="12.75">
      <c r="A1271" s="23" t="s">
        <v>157</v>
      </c>
      <c r="B1271" s="26"/>
      <c r="D1271" s="479"/>
      <c r="E1271" s="478"/>
      <c r="F1271" s="479"/>
      <c r="G1271" s="479"/>
    </row>
    <row r="1272" spans="1:7" ht="12.75">
      <c r="A1272" s="23" t="s">
        <v>157</v>
      </c>
      <c r="B1272" s="26"/>
      <c r="D1272" s="479"/>
      <c r="E1272" s="478"/>
      <c r="F1272" s="479"/>
      <c r="G1272" s="479"/>
    </row>
    <row r="1273" spans="1:7" ht="12.75">
      <c r="A1273" s="23" t="s">
        <v>157</v>
      </c>
      <c r="B1273" s="26"/>
      <c r="D1273" s="479"/>
      <c r="E1273" s="478"/>
      <c r="F1273" s="479"/>
      <c r="G1273" s="479"/>
    </row>
    <row r="1274" spans="1:7" ht="12.75">
      <c r="A1274" s="23" t="s">
        <v>157</v>
      </c>
      <c r="B1274" s="26"/>
      <c r="D1274" s="479"/>
      <c r="E1274" s="478"/>
      <c r="F1274" s="479"/>
      <c r="G1274" s="479"/>
    </row>
    <row r="1275" spans="1:7" ht="12.75">
      <c r="A1275" s="23" t="s">
        <v>157</v>
      </c>
      <c r="B1275" s="26"/>
      <c r="D1275" s="479"/>
      <c r="E1275" s="478"/>
      <c r="F1275" s="479"/>
      <c r="G1275" s="479"/>
    </row>
    <row r="1276" spans="1:7" ht="12.75">
      <c r="A1276" s="23" t="s">
        <v>157</v>
      </c>
      <c r="B1276" s="26"/>
      <c r="D1276" s="479"/>
      <c r="E1276" s="478"/>
      <c r="F1276" s="479"/>
      <c r="G1276" s="479"/>
    </row>
    <row r="1277" spans="1:7" ht="12.75">
      <c r="A1277" s="23" t="s">
        <v>157</v>
      </c>
      <c r="B1277" s="26"/>
      <c r="D1277" s="479"/>
      <c r="E1277" s="478"/>
      <c r="F1277" s="479"/>
      <c r="G1277" s="479"/>
    </row>
    <row r="1278" spans="1:7" ht="12.75">
      <c r="A1278" s="23" t="s">
        <v>157</v>
      </c>
      <c r="B1278" s="26"/>
      <c r="D1278" s="479"/>
      <c r="E1278" s="478"/>
      <c r="F1278" s="479"/>
      <c r="G1278" s="479"/>
    </row>
    <row r="1279" spans="1:7" ht="12.75">
      <c r="A1279" s="23" t="s">
        <v>157</v>
      </c>
      <c r="B1279" s="26"/>
      <c r="D1279" s="479"/>
      <c r="E1279" s="478"/>
      <c r="F1279" s="479"/>
      <c r="G1279" s="479"/>
    </row>
    <row r="1280" spans="1:7" ht="12.75">
      <c r="A1280" s="23" t="s">
        <v>157</v>
      </c>
      <c r="B1280" s="26"/>
      <c r="D1280" s="479"/>
      <c r="E1280" s="478"/>
      <c r="F1280" s="479"/>
      <c r="G1280" s="479"/>
    </row>
    <row r="1281" spans="1:7" ht="12.75">
      <c r="A1281" s="23" t="s">
        <v>157</v>
      </c>
      <c r="B1281" s="26"/>
      <c r="D1281" s="479"/>
      <c r="E1281" s="478"/>
      <c r="F1281" s="479"/>
      <c r="G1281" s="479"/>
    </row>
    <row r="1282" spans="1:7" ht="12.75">
      <c r="A1282" s="23" t="s">
        <v>157</v>
      </c>
      <c r="B1282" s="26"/>
      <c r="D1282" s="479"/>
      <c r="E1282" s="478"/>
      <c r="F1282" s="479"/>
      <c r="G1282" s="479"/>
    </row>
    <row r="1283" spans="1:7" ht="12.75">
      <c r="A1283" s="23" t="s">
        <v>157</v>
      </c>
      <c r="B1283" s="26"/>
      <c r="D1283" s="479"/>
      <c r="E1283" s="478"/>
      <c r="F1283" s="479"/>
      <c r="G1283" s="479"/>
    </row>
    <row r="1284" spans="1:7" ht="12.75">
      <c r="A1284" s="23" t="s">
        <v>157</v>
      </c>
      <c r="B1284" s="26"/>
      <c r="D1284" s="479"/>
      <c r="E1284" s="478"/>
      <c r="F1284" s="479"/>
      <c r="G1284" s="479"/>
    </row>
    <row r="1285" spans="1:7" ht="12.75">
      <c r="A1285" s="23" t="s">
        <v>157</v>
      </c>
      <c r="B1285" s="26"/>
      <c r="D1285" s="479"/>
      <c r="E1285" s="478"/>
      <c r="F1285" s="479"/>
      <c r="G1285" s="479"/>
    </row>
    <row r="1286" spans="1:7" ht="12.75">
      <c r="A1286" s="23" t="s">
        <v>157</v>
      </c>
      <c r="B1286" s="26"/>
      <c r="D1286" s="479"/>
      <c r="E1286" s="478"/>
      <c r="F1286" s="479"/>
      <c r="G1286" s="479"/>
    </row>
    <row r="1287" spans="1:7" ht="12.75">
      <c r="A1287" s="23" t="s">
        <v>157</v>
      </c>
      <c r="B1287" s="26"/>
      <c r="D1287" s="479"/>
      <c r="E1287" s="478"/>
      <c r="F1287" s="479"/>
      <c r="G1287" s="479"/>
    </row>
    <row r="1288" spans="1:7" ht="12.75">
      <c r="A1288" s="23" t="s">
        <v>157</v>
      </c>
      <c r="B1288" s="26"/>
      <c r="D1288" s="479"/>
      <c r="E1288" s="478"/>
      <c r="F1288" s="479"/>
      <c r="G1288" s="479"/>
    </row>
    <row r="1289" spans="1:7" ht="12.75">
      <c r="A1289" s="23" t="s">
        <v>157</v>
      </c>
      <c r="B1289" s="26"/>
      <c r="D1289" s="479"/>
      <c r="E1289" s="478"/>
      <c r="F1289" s="479"/>
      <c r="G1289" s="479"/>
    </row>
    <row r="1290" spans="1:7" ht="12.75">
      <c r="A1290" s="23" t="s">
        <v>157</v>
      </c>
      <c r="B1290" s="26"/>
      <c r="D1290" s="479"/>
      <c r="E1290" s="478"/>
      <c r="F1290" s="479"/>
      <c r="G1290" s="479"/>
    </row>
    <row r="1291" spans="1:8" ht="12.75">
      <c r="A1291" s="23" t="s">
        <v>157</v>
      </c>
      <c r="B1291" s="26"/>
      <c r="D1291" s="479"/>
      <c r="E1291" s="478"/>
      <c r="F1291" s="479"/>
      <c r="G1291" s="479"/>
      <c r="H1291" s="473"/>
    </row>
    <row r="1292" spans="1:7" ht="12.75">
      <c r="A1292" s="23" t="s">
        <v>152</v>
      </c>
      <c r="B1292" s="26"/>
      <c r="D1292" s="479"/>
      <c r="E1292" s="478"/>
      <c r="F1292" s="479"/>
      <c r="G1292" s="479"/>
    </row>
    <row r="1293" spans="1:7" ht="12.75">
      <c r="A1293" s="23" t="s">
        <v>152</v>
      </c>
      <c r="B1293" s="26"/>
      <c r="D1293" s="479"/>
      <c r="E1293" s="478"/>
      <c r="F1293" s="479"/>
      <c r="G1293" s="479"/>
    </row>
    <row r="1294" spans="1:7" ht="12.75">
      <c r="A1294" s="23" t="s">
        <v>152</v>
      </c>
      <c r="B1294" s="26"/>
      <c r="D1294" s="479"/>
      <c r="E1294" s="478"/>
      <c r="F1294" s="479"/>
      <c r="G1294" s="479"/>
    </row>
    <row r="1295" spans="1:7" ht="12.75">
      <c r="A1295" s="23" t="s">
        <v>152</v>
      </c>
      <c r="B1295" s="26"/>
      <c r="D1295" s="479"/>
      <c r="E1295" s="478"/>
      <c r="F1295" s="479"/>
      <c r="G1295" s="479"/>
    </row>
    <row r="1296" spans="1:7" ht="12.75">
      <c r="A1296" s="23" t="s">
        <v>152</v>
      </c>
      <c r="B1296" s="26"/>
      <c r="D1296" s="479"/>
      <c r="E1296" s="478"/>
      <c r="F1296" s="479"/>
      <c r="G1296" s="479"/>
    </row>
    <row r="1297" spans="1:7" ht="12.75">
      <c r="A1297" s="23" t="s">
        <v>152</v>
      </c>
      <c r="B1297" s="26"/>
      <c r="D1297" s="479"/>
      <c r="E1297" s="478"/>
      <c r="F1297" s="479"/>
      <c r="G1297" s="479"/>
    </row>
    <row r="1298" spans="1:7" ht="12.75">
      <c r="A1298" s="23" t="s">
        <v>152</v>
      </c>
      <c r="B1298" s="26"/>
      <c r="D1298" s="479"/>
      <c r="E1298" s="478"/>
      <c r="F1298" s="479"/>
      <c r="G1298" s="479"/>
    </row>
    <row r="1299" spans="1:7" ht="12.75">
      <c r="A1299" s="23" t="s">
        <v>152</v>
      </c>
      <c r="B1299" s="26"/>
      <c r="D1299" s="479"/>
      <c r="E1299" s="478"/>
      <c r="F1299" s="479"/>
      <c r="G1299" s="479"/>
    </row>
    <row r="1300" spans="1:7" ht="12.75">
      <c r="A1300" s="23" t="s">
        <v>152</v>
      </c>
      <c r="B1300" s="26"/>
      <c r="D1300" s="479"/>
      <c r="E1300" s="478"/>
      <c r="F1300" s="479"/>
      <c r="G1300" s="479"/>
    </row>
    <row r="1301" spans="1:7" ht="12.75">
      <c r="A1301" s="23" t="s">
        <v>152</v>
      </c>
      <c r="B1301" s="26"/>
      <c r="D1301" s="479"/>
      <c r="E1301" s="478"/>
      <c r="F1301" s="479"/>
      <c r="G1301" s="479"/>
    </row>
    <row r="1302" spans="1:7" ht="12.75">
      <c r="A1302" s="23" t="s">
        <v>152</v>
      </c>
      <c r="B1302" s="26"/>
      <c r="D1302" s="479"/>
      <c r="E1302" s="478"/>
      <c r="F1302" s="479"/>
      <c r="G1302" s="479"/>
    </row>
    <row r="1303" spans="1:7" ht="12.75">
      <c r="A1303" s="23" t="s">
        <v>152</v>
      </c>
      <c r="B1303" s="26"/>
      <c r="D1303" s="479"/>
      <c r="E1303" s="478"/>
      <c r="F1303" s="479"/>
      <c r="G1303" s="479"/>
    </row>
    <row r="1304" spans="1:7" ht="12.75">
      <c r="A1304" s="23" t="s">
        <v>152</v>
      </c>
      <c r="B1304" s="26"/>
      <c r="D1304" s="479"/>
      <c r="E1304" s="478"/>
      <c r="F1304" s="479"/>
      <c r="G1304" s="479"/>
    </row>
    <row r="1305" spans="1:7" ht="12.75">
      <c r="A1305" s="23" t="s">
        <v>152</v>
      </c>
      <c r="B1305" s="26"/>
      <c r="D1305" s="479"/>
      <c r="E1305" s="478"/>
      <c r="F1305" s="479"/>
      <c r="G1305" s="479"/>
    </row>
    <row r="1306" spans="1:8" ht="12.75">
      <c r="A1306" s="23" t="s">
        <v>152</v>
      </c>
      <c r="B1306" s="26"/>
      <c r="D1306" s="479"/>
      <c r="E1306" s="478"/>
      <c r="F1306" s="479"/>
      <c r="G1306" s="479"/>
      <c r="H1306" s="473"/>
    </row>
    <row r="1307" spans="1:7" ht="12.75">
      <c r="A1307" s="23" t="s">
        <v>156</v>
      </c>
      <c r="B1307" s="26"/>
      <c r="D1307" s="479"/>
      <c r="E1307" s="478"/>
      <c r="F1307" s="479"/>
      <c r="G1307" s="479"/>
    </row>
    <row r="1308" spans="1:7" ht="12.75">
      <c r="A1308" s="23" t="s">
        <v>156</v>
      </c>
      <c r="B1308" s="26"/>
      <c r="D1308" s="479"/>
      <c r="E1308" s="478"/>
      <c r="F1308" s="479"/>
      <c r="G1308" s="479"/>
    </row>
    <row r="1309" spans="1:7" ht="12.75">
      <c r="A1309" s="23" t="s">
        <v>156</v>
      </c>
      <c r="B1309" s="26"/>
      <c r="D1309" s="479"/>
      <c r="E1309" s="478"/>
      <c r="F1309" s="479"/>
      <c r="G1309" s="479"/>
    </row>
    <row r="1310" spans="1:7" ht="12.75">
      <c r="A1310" s="23" t="s">
        <v>156</v>
      </c>
      <c r="B1310" s="26"/>
      <c r="D1310" s="479"/>
      <c r="E1310" s="478"/>
      <c r="F1310" s="479"/>
      <c r="G1310" s="479"/>
    </row>
    <row r="1311" spans="1:7" ht="12.75">
      <c r="A1311" s="23" t="s">
        <v>156</v>
      </c>
      <c r="B1311" s="26"/>
      <c r="D1311" s="479"/>
      <c r="E1311" s="478"/>
      <c r="F1311" s="479"/>
      <c r="G1311" s="479"/>
    </row>
    <row r="1312" spans="1:7" ht="12.75">
      <c r="A1312" s="23" t="s">
        <v>156</v>
      </c>
      <c r="B1312" s="26"/>
      <c r="D1312" s="479"/>
      <c r="E1312" s="478"/>
      <c r="F1312" s="479"/>
      <c r="G1312" s="479"/>
    </row>
    <row r="1313" spans="1:7" ht="12.75">
      <c r="A1313" s="23" t="s">
        <v>156</v>
      </c>
      <c r="B1313" s="26"/>
      <c r="D1313" s="479"/>
      <c r="E1313" s="478"/>
      <c r="F1313" s="479"/>
      <c r="G1313" s="479"/>
    </row>
    <row r="1314" spans="1:7" ht="12.75">
      <c r="A1314" s="23" t="s">
        <v>156</v>
      </c>
      <c r="B1314" s="26"/>
      <c r="D1314" s="479"/>
      <c r="E1314" s="478"/>
      <c r="F1314" s="479"/>
      <c r="G1314" s="479"/>
    </row>
    <row r="1315" spans="1:7" ht="12.75">
      <c r="A1315" s="23" t="s">
        <v>156</v>
      </c>
      <c r="B1315" s="26"/>
      <c r="D1315" s="479"/>
      <c r="E1315" s="478"/>
      <c r="F1315" s="479"/>
      <c r="G1315" s="479"/>
    </row>
    <row r="1316" spans="1:7" ht="12.75">
      <c r="A1316" s="23" t="s">
        <v>156</v>
      </c>
      <c r="B1316" s="26"/>
      <c r="D1316" s="479"/>
      <c r="E1316" s="478"/>
      <c r="F1316" s="479"/>
      <c r="G1316" s="479"/>
    </row>
    <row r="1317" spans="1:7" ht="12.75">
      <c r="A1317" s="23" t="s">
        <v>156</v>
      </c>
      <c r="B1317" s="26"/>
      <c r="D1317" s="479"/>
      <c r="E1317" s="478"/>
      <c r="F1317" s="479"/>
      <c r="G1317" s="479"/>
    </row>
    <row r="1318" spans="1:7" ht="12.75">
      <c r="A1318" s="23" t="s">
        <v>156</v>
      </c>
      <c r="B1318" s="26"/>
      <c r="D1318" s="479"/>
      <c r="E1318" s="478"/>
      <c r="F1318" s="479"/>
      <c r="G1318" s="479"/>
    </row>
    <row r="1319" spans="1:7" ht="12.75">
      <c r="A1319" s="23" t="s">
        <v>156</v>
      </c>
      <c r="B1319" s="26"/>
      <c r="D1319" s="479"/>
      <c r="E1319" s="478"/>
      <c r="F1319" s="479"/>
      <c r="G1319" s="479"/>
    </row>
    <row r="1320" spans="1:7" ht="12.75">
      <c r="A1320" s="23" t="s">
        <v>156</v>
      </c>
      <c r="B1320" s="26"/>
      <c r="D1320" s="479"/>
      <c r="E1320" s="478"/>
      <c r="F1320" s="479"/>
      <c r="G1320" s="479"/>
    </row>
    <row r="1321" spans="1:7" ht="12.75">
      <c r="A1321" s="23" t="s">
        <v>156</v>
      </c>
      <c r="B1321" s="26"/>
      <c r="D1321" s="479"/>
      <c r="E1321" s="478"/>
      <c r="F1321" s="479"/>
      <c r="G1321" s="479"/>
    </row>
    <row r="1322" spans="1:7" ht="12.75">
      <c r="A1322" s="23" t="s">
        <v>156</v>
      </c>
      <c r="B1322" s="26"/>
      <c r="D1322" s="479"/>
      <c r="E1322" s="478"/>
      <c r="F1322" s="479"/>
      <c r="G1322" s="479"/>
    </row>
    <row r="1323" spans="1:8" ht="12.75">
      <c r="A1323" s="258" t="s">
        <v>156</v>
      </c>
      <c r="B1323" s="190"/>
      <c r="D1323" s="481"/>
      <c r="E1323" s="478"/>
      <c r="F1323" s="479"/>
      <c r="G1323" s="479"/>
      <c r="H1323" s="473"/>
    </row>
    <row r="1324" spans="1:7" ht="12.75">
      <c r="A1324" s="23" t="s">
        <v>155</v>
      </c>
      <c r="B1324" s="26"/>
      <c r="D1324" s="479"/>
      <c r="E1324" s="478"/>
      <c r="F1324" s="479"/>
      <c r="G1324" s="479"/>
    </row>
    <row r="1325" spans="1:7" ht="12.75">
      <c r="A1325" s="23" t="s">
        <v>155</v>
      </c>
      <c r="B1325" s="26"/>
      <c r="D1325" s="479"/>
      <c r="E1325" s="478"/>
      <c r="F1325" s="479"/>
      <c r="G1325" s="479"/>
    </row>
    <row r="1326" spans="1:7" ht="12.75">
      <c r="A1326" s="23" t="s">
        <v>155</v>
      </c>
      <c r="B1326" s="26"/>
      <c r="D1326" s="479"/>
      <c r="E1326" s="478"/>
      <c r="F1326" s="479"/>
      <c r="G1326" s="479"/>
    </row>
    <row r="1327" spans="1:7" ht="12.75">
      <c r="A1327" s="23" t="s">
        <v>155</v>
      </c>
      <c r="B1327" s="26"/>
      <c r="D1327" s="479"/>
      <c r="E1327" s="478"/>
      <c r="F1327" s="479"/>
      <c r="G1327" s="479"/>
    </row>
    <row r="1328" spans="1:7" ht="12.75">
      <c r="A1328" s="23" t="s">
        <v>155</v>
      </c>
      <c r="B1328" s="26"/>
      <c r="D1328" s="479"/>
      <c r="E1328" s="478"/>
      <c r="F1328" s="479"/>
      <c r="G1328" s="479"/>
    </row>
    <row r="1329" spans="1:7" ht="12.75">
      <c r="A1329" s="23" t="s">
        <v>155</v>
      </c>
      <c r="B1329" s="26"/>
      <c r="D1329" s="479"/>
      <c r="E1329" s="478"/>
      <c r="F1329" s="479"/>
      <c r="G1329" s="479"/>
    </row>
    <row r="1330" spans="1:7" ht="12.75">
      <c r="A1330" s="23" t="s">
        <v>155</v>
      </c>
      <c r="B1330" s="26"/>
      <c r="D1330" s="479"/>
      <c r="E1330" s="478"/>
      <c r="F1330" s="479"/>
      <c r="G1330" s="479"/>
    </row>
    <row r="1331" spans="1:7" ht="12.75">
      <c r="A1331" s="23" t="s">
        <v>155</v>
      </c>
      <c r="B1331" s="26"/>
      <c r="D1331" s="479"/>
      <c r="E1331" s="478"/>
      <c r="F1331" s="479"/>
      <c r="G1331" s="479"/>
    </row>
    <row r="1332" spans="1:7" ht="12.75">
      <c r="A1332" s="23" t="s">
        <v>155</v>
      </c>
      <c r="B1332" s="26"/>
      <c r="D1332" s="479"/>
      <c r="E1332" s="478"/>
      <c r="F1332" s="479"/>
      <c r="G1332" s="479"/>
    </row>
    <row r="1333" spans="1:7" ht="12.75">
      <c r="A1333" s="23" t="s">
        <v>155</v>
      </c>
      <c r="B1333" s="26"/>
      <c r="D1333" s="479"/>
      <c r="E1333" s="478"/>
      <c r="F1333" s="479"/>
      <c r="G1333" s="479"/>
    </row>
    <row r="1334" spans="1:7" ht="12.75">
      <c r="A1334" s="23" t="s">
        <v>155</v>
      </c>
      <c r="B1334" s="26"/>
      <c r="D1334" s="479"/>
      <c r="E1334" s="478"/>
      <c r="F1334" s="479"/>
      <c r="G1334" s="479"/>
    </row>
    <row r="1335" spans="1:7" ht="12.75">
      <c r="A1335" s="23" t="s">
        <v>155</v>
      </c>
      <c r="B1335" s="26"/>
      <c r="D1335" s="479"/>
      <c r="E1335" s="478"/>
      <c r="F1335" s="479"/>
      <c r="G1335" s="479"/>
    </row>
    <row r="1336" spans="1:7" ht="12.75">
      <c r="A1336" s="23" t="s">
        <v>155</v>
      </c>
      <c r="B1336" s="26"/>
      <c r="D1336" s="479"/>
      <c r="E1336" s="478"/>
      <c r="F1336" s="479"/>
      <c r="G1336" s="479"/>
    </row>
    <row r="1337" spans="1:7" ht="12.75">
      <c r="A1337" s="23" t="s">
        <v>155</v>
      </c>
      <c r="B1337" s="26"/>
      <c r="D1337" s="479"/>
      <c r="E1337" s="478"/>
      <c r="F1337" s="479"/>
      <c r="G1337" s="479"/>
    </row>
    <row r="1338" spans="1:7" ht="12.75">
      <c r="A1338" s="23" t="s">
        <v>155</v>
      </c>
      <c r="B1338" s="26"/>
      <c r="D1338" s="479"/>
      <c r="E1338" s="478"/>
      <c r="F1338" s="479"/>
      <c r="G1338" s="479"/>
    </row>
    <row r="1339" spans="1:7" ht="12.75">
      <c r="A1339" s="23" t="s">
        <v>155</v>
      </c>
      <c r="B1339" s="26"/>
      <c r="D1339" s="479"/>
      <c r="E1339" s="478"/>
      <c r="F1339" s="479"/>
      <c r="G1339" s="479"/>
    </row>
    <row r="1340" spans="1:7" ht="12.75">
      <c r="A1340" s="23" t="s">
        <v>155</v>
      </c>
      <c r="B1340" s="26"/>
      <c r="D1340" s="479"/>
      <c r="E1340" s="478"/>
      <c r="F1340" s="479"/>
      <c r="G1340" s="479"/>
    </row>
    <row r="1341" spans="1:7" ht="12.75">
      <c r="A1341" s="23" t="s">
        <v>155</v>
      </c>
      <c r="B1341" s="26"/>
      <c r="D1341" s="479"/>
      <c r="E1341" s="478"/>
      <c r="F1341" s="479"/>
      <c r="G1341" s="479"/>
    </row>
    <row r="1342" spans="1:7" ht="12.75">
      <c r="A1342" s="23" t="s">
        <v>155</v>
      </c>
      <c r="B1342" s="26"/>
      <c r="D1342" s="479"/>
      <c r="E1342" s="478"/>
      <c r="F1342" s="479"/>
      <c r="G1342" s="479"/>
    </row>
    <row r="1343" spans="1:7" ht="12.75">
      <c r="A1343" s="23" t="s">
        <v>155</v>
      </c>
      <c r="B1343" s="26"/>
      <c r="D1343" s="479"/>
      <c r="E1343" s="478"/>
      <c r="F1343" s="479"/>
      <c r="G1343" s="479"/>
    </row>
    <row r="1344" spans="1:7" ht="12.75">
      <c r="A1344" s="23" t="s">
        <v>155</v>
      </c>
      <c r="B1344" s="26"/>
      <c r="D1344" s="479"/>
      <c r="E1344" s="478"/>
      <c r="F1344" s="479"/>
      <c r="G1344" s="479"/>
    </row>
    <row r="1345" spans="1:7" ht="12.75">
      <c r="A1345" s="23" t="s">
        <v>155</v>
      </c>
      <c r="B1345" s="26"/>
      <c r="D1345" s="479"/>
      <c r="E1345" s="478"/>
      <c r="F1345" s="479"/>
      <c r="G1345" s="479"/>
    </row>
    <row r="1346" spans="1:7" ht="12.75">
      <c r="A1346" s="23" t="s">
        <v>155</v>
      </c>
      <c r="B1346" s="26"/>
      <c r="D1346" s="479"/>
      <c r="E1346" s="478"/>
      <c r="F1346" s="479"/>
      <c r="G1346" s="479"/>
    </row>
    <row r="1347" spans="1:7" ht="12.75">
      <c r="A1347" s="23" t="s">
        <v>155</v>
      </c>
      <c r="B1347" s="26"/>
      <c r="D1347" s="479"/>
      <c r="E1347" s="478"/>
      <c r="F1347" s="479"/>
      <c r="G1347" s="479"/>
    </row>
    <row r="1348" spans="1:7" ht="12.75">
      <c r="A1348" s="23" t="s">
        <v>155</v>
      </c>
      <c r="B1348" s="26"/>
      <c r="D1348" s="479"/>
      <c r="E1348" s="478"/>
      <c r="F1348" s="479"/>
      <c r="G1348" s="479"/>
    </row>
    <row r="1349" spans="1:7" ht="12.75">
      <c r="A1349" s="23" t="s">
        <v>155</v>
      </c>
      <c r="B1349" s="26"/>
      <c r="D1349" s="479"/>
      <c r="E1349" s="478"/>
      <c r="F1349" s="479"/>
      <c r="G1349" s="479"/>
    </row>
    <row r="1350" spans="1:7" ht="12.75">
      <c r="A1350" s="23" t="s">
        <v>155</v>
      </c>
      <c r="B1350" s="26"/>
      <c r="D1350" s="479"/>
      <c r="E1350" s="478"/>
      <c r="F1350" s="479"/>
      <c r="G1350" s="479"/>
    </row>
    <row r="1351" spans="1:7" ht="12.75">
      <c r="A1351" s="23" t="s">
        <v>155</v>
      </c>
      <c r="B1351" s="26"/>
      <c r="D1351" s="479"/>
      <c r="E1351" s="478"/>
      <c r="F1351" s="479"/>
      <c r="G1351" s="479"/>
    </row>
    <row r="1352" spans="1:7" ht="12.75">
      <c r="A1352" s="23" t="s">
        <v>155</v>
      </c>
      <c r="B1352" s="26"/>
      <c r="D1352" s="479"/>
      <c r="E1352" s="478"/>
      <c r="F1352" s="479"/>
      <c r="G1352" s="479"/>
    </row>
    <row r="1353" spans="1:7" ht="12.75">
      <c r="A1353" s="23" t="s">
        <v>155</v>
      </c>
      <c r="B1353" s="26"/>
      <c r="D1353" s="479"/>
      <c r="E1353" s="478"/>
      <c r="F1353" s="479"/>
      <c r="G1353" s="479"/>
    </row>
    <row r="1354" spans="1:7" ht="12.75">
      <c r="A1354" s="23" t="s">
        <v>155</v>
      </c>
      <c r="B1354" s="26"/>
      <c r="D1354" s="479"/>
      <c r="E1354" s="478"/>
      <c r="F1354" s="479"/>
      <c r="G1354" s="479"/>
    </row>
    <row r="1355" spans="1:7" ht="12.75">
      <c r="A1355" s="23" t="s">
        <v>155</v>
      </c>
      <c r="B1355" s="26"/>
      <c r="D1355" s="479"/>
      <c r="E1355" s="478"/>
      <c r="F1355" s="479"/>
      <c r="G1355" s="479"/>
    </row>
    <row r="1356" spans="1:7" ht="12.75">
      <c r="A1356" s="23" t="s">
        <v>155</v>
      </c>
      <c r="B1356" s="26"/>
      <c r="D1356" s="479"/>
      <c r="E1356" s="478"/>
      <c r="F1356" s="479"/>
      <c r="G1356" s="479"/>
    </row>
    <row r="1357" spans="1:7" ht="12.75">
      <c r="A1357" s="23" t="s">
        <v>155</v>
      </c>
      <c r="B1357" s="26"/>
      <c r="D1357" s="479"/>
      <c r="E1357" s="478"/>
      <c r="F1357" s="479"/>
      <c r="G1357" s="479"/>
    </row>
    <row r="1358" spans="1:7" ht="12.75">
      <c r="A1358" s="23" t="s">
        <v>155</v>
      </c>
      <c r="B1358" s="26"/>
      <c r="D1358" s="479"/>
      <c r="E1358" s="478"/>
      <c r="F1358" s="479"/>
      <c r="G1358" s="479"/>
    </row>
    <row r="1359" spans="1:7" ht="12.75">
      <c r="A1359" s="23" t="s">
        <v>155</v>
      </c>
      <c r="B1359" s="26"/>
      <c r="D1359" s="479"/>
      <c r="E1359" s="478"/>
      <c r="F1359" s="479"/>
      <c r="G1359" s="479"/>
    </row>
    <row r="1360" spans="1:7" ht="12.75">
      <c r="A1360" s="23" t="s">
        <v>155</v>
      </c>
      <c r="B1360" s="26"/>
      <c r="D1360" s="479"/>
      <c r="E1360" s="478"/>
      <c r="F1360" s="479"/>
      <c r="G1360" s="479"/>
    </row>
    <row r="1361" spans="1:7" ht="12.75">
      <c r="A1361" s="23" t="s">
        <v>155</v>
      </c>
      <c r="B1361" s="26"/>
      <c r="D1361" s="479"/>
      <c r="E1361" s="478"/>
      <c r="F1361" s="479"/>
      <c r="G1361" s="479"/>
    </row>
    <row r="1362" spans="1:7" ht="12.75">
      <c r="A1362" s="23" t="s">
        <v>155</v>
      </c>
      <c r="B1362" s="26"/>
      <c r="D1362" s="479"/>
      <c r="E1362" s="478"/>
      <c r="F1362" s="479"/>
      <c r="G1362" s="479"/>
    </row>
    <row r="1363" spans="1:7" ht="12.75">
      <c r="A1363" s="23" t="s">
        <v>155</v>
      </c>
      <c r="B1363" s="26"/>
      <c r="D1363" s="479"/>
      <c r="E1363" s="478"/>
      <c r="F1363" s="479"/>
      <c r="G1363" s="479"/>
    </row>
    <row r="1364" spans="1:7" ht="12.75">
      <c r="A1364" s="23" t="s">
        <v>155</v>
      </c>
      <c r="B1364" s="26"/>
      <c r="D1364" s="479"/>
      <c r="E1364" s="478"/>
      <c r="F1364" s="479"/>
      <c r="G1364" s="479"/>
    </row>
    <row r="1365" spans="1:7" ht="12.75">
      <c r="A1365" s="23" t="s">
        <v>155</v>
      </c>
      <c r="B1365" s="26"/>
      <c r="D1365" s="479"/>
      <c r="E1365" s="478"/>
      <c r="F1365" s="479"/>
      <c r="G1365" s="479"/>
    </row>
    <row r="1366" spans="1:7" ht="12.75">
      <c r="A1366" s="23" t="s">
        <v>155</v>
      </c>
      <c r="B1366" s="26"/>
      <c r="D1366" s="479"/>
      <c r="E1366" s="478"/>
      <c r="F1366" s="479"/>
      <c r="G1366" s="479"/>
    </row>
    <row r="1367" spans="1:10" ht="13.5" thickBot="1">
      <c r="A1367" s="483" t="s">
        <v>155</v>
      </c>
      <c r="B1367" s="380"/>
      <c r="C1367" s="483"/>
      <c r="D1367" s="485"/>
      <c r="E1367" s="484"/>
      <c r="F1367" s="485"/>
      <c r="G1367" s="485"/>
      <c r="H1367" s="473"/>
      <c r="I1367" s="255"/>
      <c r="J1367" s="255"/>
    </row>
    <row r="1368" spans="1:10" ht="12.75">
      <c r="A1368" s="26"/>
      <c r="B1368" s="50"/>
      <c r="C1368" s="25"/>
      <c r="D1368" s="479"/>
      <c r="E1368" s="494"/>
      <c r="F1368" s="493"/>
      <c r="G1368" s="481"/>
      <c r="I1368" s="255"/>
      <c r="J1368" s="255"/>
    </row>
    <row r="1369" spans="1:7" ht="12.75">
      <c r="A1369" s="63"/>
      <c r="B1369" s="58"/>
      <c r="C1369" s="139"/>
      <c r="D1369" s="63"/>
      <c r="E1369" s="435"/>
      <c r="F1369" s="218"/>
      <c r="G1369" s="63"/>
    </row>
    <row r="1370" spans="1:7" ht="12.75">
      <c r="A1370" s="25"/>
      <c r="B1370" s="489"/>
      <c r="C1370" s="25"/>
      <c r="D1370" s="482"/>
      <c r="E1370" s="25"/>
      <c r="F1370" s="25"/>
      <c r="G1370" s="25"/>
    </row>
    <row r="1371" ht="12.75">
      <c r="D1371" s="202"/>
    </row>
    <row r="1372" spans="1:8" ht="12.75">
      <c r="A1372" s="66" t="s">
        <v>256</v>
      </c>
      <c r="B1372" s="25"/>
      <c r="C1372" s="25"/>
      <c r="D1372" s="25"/>
      <c r="E1372" s="25"/>
      <c r="F1372" s="25"/>
      <c r="G1372" s="25"/>
      <c r="H1372" s="257"/>
    </row>
    <row r="1373" spans="1:8" ht="12.75">
      <c r="A1373" s="475" t="s">
        <v>41</v>
      </c>
      <c r="B1373" s="177" t="s">
        <v>43</v>
      </c>
      <c r="C1373" s="475" t="s">
        <v>45</v>
      </c>
      <c r="D1373" s="177" t="s">
        <v>46</v>
      </c>
      <c r="E1373" s="475" t="s">
        <v>48</v>
      </c>
      <c r="F1373" s="177" t="s">
        <v>11</v>
      </c>
      <c r="G1373" s="635" t="s">
        <v>50</v>
      </c>
      <c r="H1373" s="636"/>
    </row>
    <row r="1374" spans="1:8" ht="13.5" thickBot="1">
      <c r="A1374" s="476" t="s">
        <v>42</v>
      </c>
      <c r="B1374" s="178" t="s">
        <v>44</v>
      </c>
      <c r="C1374" s="476" t="s">
        <v>46</v>
      </c>
      <c r="D1374" s="178" t="s">
        <v>47</v>
      </c>
      <c r="E1374" s="476" t="s">
        <v>24</v>
      </c>
      <c r="F1374" s="178" t="s">
        <v>49</v>
      </c>
      <c r="G1374" s="474" t="s">
        <v>51</v>
      </c>
      <c r="H1374" s="486" t="s">
        <v>52</v>
      </c>
    </row>
    <row r="1375" spans="1:8" ht="13.5" thickTop="1">
      <c r="A1375" s="54" t="s">
        <v>247</v>
      </c>
      <c r="B1375" s="155"/>
      <c r="C1375" s="156"/>
      <c r="D1375" s="159"/>
      <c r="E1375" s="158"/>
      <c r="F1375" s="159"/>
      <c r="G1375" s="158"/>
      <c r="H1375" s="487"/>
    </row>
    <row r="1376" spans="1:8" ht="12.75">
      <c r="A1376" s="54" t="s">
        <v>248</v>
      </c>
      <c r="B1376" s="25"/>
      <c r="C1376" s="158"/>
      <c r="D1376" s="159"/>
      <c r="E1376" s="158"/>
      <c r="F1376" s="159"/>
      <c r="G1376" s="158"/>
      <c r="H1376" s="488"/>
    </row>
    <row r="1377" spans="1:8" ht="12.75">
      <c r="A1377" s="54" t="s">
        <v>249</v>
      </c>
      <c r="B1377" s="434"/>
      <c r="C1377" s="399"/>
      <c r="D1377" s="159"/>
      <c r="E1377" s="158"/>
      <c r="F1377" s="159"/>
      <c r="G1377" s="158"/>
      <c r="H1377" s="487"/>
    </row>
    <row r="1378" spans="1:8" ht="12.75">
      <c r="A1378" s="54"/>
      <c r="B1378" s="25"/>
      <c r="C1378" s="158"/>
      <c r="D1378" s="159"/>
      <c r="E1378" s="158"/>
      <c r="F1378" s="159"/>
      <c r="G1378" s="158"/>
      <c r="H1378" s="488"/>
    </row>
    <row r="1379" spans="1:8" ht="12.75">
      <c r="A1379" s="54" t="s">
        <v>251</v>
      </c>
      <c r="B1379" s="495"/>
      <c r="C1379" s="164"/>
      <c r="D1379" s="159"/>
      <c r="E1379" s="158"/>
      <c r="F1379" s="159"/>
      <c r="G1379" s="158"/>
      <c r="H1379" s="488"/>
    </row>
    <row r="1380" spans="1:8" ht="13.5" thickBot="1">
      <c r="A1380" s="490" t="s">
        <v>37</v>
      </c>
      <c r="B1380" s="496"/>
      <c r="C1380" s="497"/>
      <c r="D1380" s="298"/>
      <c r="E1380" s="491"/>
      <c r="F1380" s="298"/>
      <c r="G1380" s="491"/>
      <c r="H1380" s="492"/>
    </row>
    <row r="1382" ht="12.75">
      <c r="B1382" s="250"/>
    </row>
    <row r="1383" ht="12.75">
      <c r="A1383" s="317" t="s">
        <v>208</v>
      </c>
    </row>
  </sheetData>
  <mergeCells count="20">
    <mergeCell ref="C11:F11"/>
    <mergeCell ref="G115:H115"/>
    <mergeCell ref="F128:G128"/>
    <mergeCell ref="B188:D188"/>
    <mergeCell ref="G228:H228"/>
    <mergeCell ref="B241:D241"/>
    <mergeCell ref="E270:F270"/>
    <mergeCell ref="G303:H303"/>
    <mergeCell ref="G350:H350"/>
    <mergeCell ref="B597:F597"/>
    <mergeCell ref="G620:H620"/>
    <mergeCell ref="G668:H668"/>
    <mergeCell ref="G713:H713"/>
    <mergeCell ref="B881:J881"/>
    <mergeCell ref="G1204:H1204"/>
    <mergeCell ref="G1373:H1373"/>
    <mergeCell ref="G945:H945"/>
    <mergeCell ref="G971:H971"/>
    <mergeCell ref="B1131:G1131"/>
    <mergeCell ref="G1192:H1192"/>
  </mergeCells>
  <printOptions/>
  <pageMargins left="0.75" right="0.75" top="1" bottom="1" header="0" footer="0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0:AA1649"/>
  <sheetViews>
    <sheetView workbookViewId="0" topLeftCell="A1">
      <selection activeCell="J1220" sqref="J1220"/>
    </sheetView>
  </sheetViews>
  <sheetFormatPr defaultColWidth="11.421875" defaultRowHeight="12.75"/>
  <cols>
    <col min="1" max="1" width="13.8515625" style="0" customWidth="1"/>
    <col min="2" max="7" width="11.7109375" style="0" customWidth="1"/>
    <col min="8" max="8" width="11.7109375" style="255" customWidth="1"/>
    <col min="9" max="9" width="11.7109375" style="0" customWidth="1"/>
    <col min="11" max="11" width="12.57421875" style="0" customWidth="1"/>
  </cols>
  <sheetData>
    <row r="10" ht="12.75">
      <c r="A10" s="1" t="s">
        <v>187</v>
      </c>
    </row>
    <row r="11" spans="1:6" ht="12.75">
      <c r="A11" s="2"/>
      <c r="B11" s="3"/>
      <c r="C11" s="646" t="s">
        <v>209</v>
      </c>
      <c r="D11" s="646"/>
      <c r="E11" s="646"/>
      <c r="F11" s="647"/>
    </row>
    <row r="12" spans="1:6" ht="12.75">
      <c r="A12" s="4"/>
      <c r="B12" s="5"/>
      <c r="C12" s="6">
        <v>1</v>
      </c>
      <c r="D12" s="7">
        <v>3</v>
      </c>
      <c r="E12" s="6">
        <v>5</v>
      </c>
      <c r="F12" s="7">
        <v>7</v>
      </c>
    </row>
    <row r="13" spans="1:6" ht="13.5" thickBot="1">
      <c r="A13" s="8" t="s">
        <v>7</v>
      </c>
      <c r="B13" s="9" t="s">
        <v>10</v>
      </c>
      <c r="C13" s="10">
        <v>20</v>
      </c>
      <c r="D13" s="9">
        <v>30</v>
      </c>
      <c r="E13" s="10">
        <v>40</v>
      </c>
      <c r="F13" s="9">
        <v>50</v>
      </c>
    </row>
    <row r="14" spans="1:6" ht="13.5" thickTop="1">
      <c r="A14" s="11">
        <v>1</v>
      </c>
      <c r="B14" s="12">
        <v>0</v>
      </c>
      <c r="C14" s="13">
        <v>1</v>
      </c>
      <c r="D14" s="14">
        <v>1</v>
      </c>
      <c r="E14" s="13">
        <v>1</v>
      </c>
      <c r="F14" s="14">
        <v>1</v>
      </c>
    </row>
    <row r="15" spans="1:6" ht="12.75">
      <c r="A15" s="11">
        <v>2</v>
      </c>
      <c r="B15" s="12">
        <v>0.2</v>
      </c>
      <c r="C15" s="13">
        <v>0.6595265132259609</v>
      </c>
      <c r="D15" s="14">
        <v>0.8955553565590464</v>
      </c>
      <c r="E15" s="13">
        <v>0.9605947837366821</v>
      </c>
      <c r="F15" s="14">
        <v>0.9840343325672729</v>
      </c>
    </row>
    <row r="16" spans="1:6" ht="12.75">
      <c r="A16" s="11">
        <v>3</v>
      </c>
      <c r="B16" s="12">
        <v>0.4</v>
      </c>
      <c r="C16" s="13">
        <v>0.5342537325022532</v>
      </c>
      <c r="D16" s="14">
        <v>0.7539878705854461</v>
      </c>
      <c r="E16" s="13">
        <v>0.8458887500794283</v>
      </c>
      <c r="F16" s="14">
        <v>0.8978146287685107</v>
      </c>
    </row>
    <row r="17" spans="1:6" ht="12.75">
      <c r="A17" s="11">
        <v>4</v>
      </c>
      <c r="B17" s="12">
        <v>0.6</v>
      </c>
      <c r="C17" s="13">
        <v>0.4476393630281753</v>
      </c>
      <c r="D17" s="14">
        <v>0.6200265907464058</v>
      </c>
      <c r="E17" s="13">
        <v>0.7001202240166682</v>
      </c>
      <c r="F17" s="14">
        <v>0.7529019005116822</v>
      </c>
    </row>
    <row r="18" spans="1:6" ht="12.75">
      <c r="A18" s="11">
        <v>5</v>
      </c>
      <c r="B18" s="12">
        <v>0.8</v>
      </c>
      <c r="C18" s="13">
        <v>0.38173128833655157</v>
      </c>
      <c r="D18" s="14">
        <v>0.5036638491840679</v>
      </c>
      <c r="E18" s="13">
        <v>0.5563144481506113</v>
      </c>
      <c r="F18" s="14">
        <v>0.5910828788466728</v>
      </c>
    </row>
    <row r="19" spans="1:6" ht="12.75">
      <c r="A19" s="11">
        <v>6</v>
      </c>
      <c r="B19" s="12">
        <v>1</v>
      </c>
      <c r="C19" s="13">
        <v>0.329256577216292</v>
      </c>
      <c r="D19" s="14">
        <v>0.4063572668374752</v>
      </c>
      <c r="E19" s="13">
        <v>0.43022822968149244</v>
      </c>
      <c r="F19" s="14">
        <v>0.4424630156479019</v>
      </c>
    </row>
    <row r="20" spans="1:6" ht="12.75">
      <c r="A20" s="11">
        <v>7</v>
      </c>
      <c r="B20" s="12">
        <v>1.2</v>
      </c>
      <c r="C20" s="13">
        <v>0.28633843135736203</v>
      </c>
      <c r="D20" s="14">
        <v>0.3266170516633271</v>
      </c>
      <c r="E20" s="13">
        <v>0.32670755420427844</v>
      </c>
      <c r="F20" s="14">
        <v>0.32021316301434766</v>
      </c>
    </row>
    <row r="21" spans="1:6" ht="12.75">
      <c r="A21" s="11">
        <v>8</v>
      </c>
      <c r="B21" s="12">
        <v>1.4</v>
      </c>
      <c r="C21" s="13">
        <v>0.2505979391740396</v>
      </c>
      <c r="D21" s="14">
        <v>0.2620313375376009</v>
      </c>
      <c r="E21" s="13">
        <v>0.2450614213677166</v>
      </c>
      <c r="F21" s="14">
        <v>0.22628057071495836</v>
      </c>
    </row>
    <row r="22" spans="1:6" ht="12.75">
      <c r="A22" s="11">
        <v>9</v>
      </c>
      <c r="B22" s="12">
        <v>1.6</v>
      </c>
      <c r="C22" s="13">
        <v>0.22044387889207595</v>
      </c>
      <c r="D22" s="14">
        <v>0.2100818117010112</v>
      </c>
      <c r="E22" s="13">
        <v>0.18231454842831543</v>
      </c>
      <c r="F22" s="14">
        <v>0.15724803434597523</v>
      </c>
    </row>
    <row r="23" spans="1:6" ht="12.75">
      <c r="A23" s="11">
        <v>10</v>
      </c>
      <c r="B23" s="12">
        <v>1.8</v>
      </c>
      <c r="C23" s="13">
        <v>0.19474839465245397</v>
      </c>
      <c r="D23" s="14">
        <v>0.1684654012131147</v>
      </c>
      <c r="E23" s="13">
        <v>0.13491375588390384</v>
      </c>
      <c r="F23" s="14">
        <v>0.10801495879175887</v>
      </c>
    </row>
    <row r="24" spans="1:6" ht="12.75">
      <c r="A24" s="11">
        <v>11</v>
      </c>
      <c r="B24" s="12">
        <v>2</v>
      </c>
      <c r="C24" s="13">
        <v>0.1726783039100247</v>
      </c>
      <c r="D24" s="14">
        <v>0.13520000002684968</v>
      </c>
      <c r="E24" s="13">
        <v>0.09951560826432818</v>
      </c>
      <c r="F24" s="14">
        <v>0.0736174183086104</v>
      </c>
    </row>
    <row r="25" spans="1:6" ht="12.75">
      <c r="A25" s="11">
        <v>12</v>
      </c>
      <c r="B25" s="12">
        <v>2.2</v>
      </c>
      <c r="C25" s="13">
        <v>0.15359884437632032</v>
      </c>
      <c r="D25" s="14">
        <v>0.10863493895702662</v>
      </c>
      <c r="E25" s="13">
        <v>0.07328224980365546</v>
      </c>
      <c r="F25" s="14">
        <v>0.049922230128816844</v>
      </c>
    </row>
    <row r="26" spans="1:6" ht="12.75">
      <c r="A26" s="11">
        <v>13</v>
      </c>
      <c r="B26" s="12">
        <v>2.4</v>
      </c>
      <c r="C26" s="13">
        <v>0.13701480628010976</v>
      </c>
      <c r="D26" s="14">
        <v>0.0874221314563705</v>
      </c>
      <c r="E26" s="13">
        <v>0.053936449639313655</v>
      </c>
      <c r="F26" s="14">
        <v>0.033755349694809936</v>
      </c>
    </row>
    <row r="27" spans="1:6" ht="12.75">
      <c r="A27" s="11">
        <v>14</v>
      </c>
      <c r="B27" s="12">
        <v>2.6</v>
      </c>
      <c r="C27" s="13">
        <v>0.12253252908593926</v>
      </c>
      <c r="D27" s="14">
        <v>0.07047388437597209</v>
      </c>
      <c r="E27" s="13">
        <v>0.03971209073636854</v>
      </c>
      <c r="F27" s="14">
        <v>0.022794288279013607</v>
      </c>
    </row>
    <row r="28" spans="1:6" ht="12.75">
      <c r="A28" s="11">
        <v>15</v>
      </c>
      <c r="B28" s="12">
        <v>2.8</v>
      </c>
      <c r="C28" s="13">
        <v>0.10983428593618996</v>
      </c>
      <c r="D28" s="14">
        <v>0.05691928353261497</v>
      </c>
      <c r="E28" s="13">
        <v>0.029269173081710897</v>
      </c>
      <c r="F28" s="14">
        <v>0.015391519643218537</v>
      </c>
    </row>
    <row r="29" spans="1:6" ht="12.75">
      <c r="A29" s="11">
        <v>16</v>
      </c>
      <c r="B29" s="12">
        <v>3</v>
      </c>
      <c r="C29" s="13">
        <v>0.09866044236299906</v>
      </c>
      <c r="D29" s="14">
        <v>0.0460643406805846</v>
      </c>
      <c r="E29" s="13">
        <v>0.02160569034523411</v>
      </c>
      <c r="F29" s="14">
        <v>0.010402176146550287</v>
      </c>
    </row>
    <row r="30" spans="1:6" ht="12.75">
      <c r="A30" s="11">
        <v>17</v>
      </c>
      <c r="B30" s="12">
        <v>3.2</v>
      </c>
      <c r="C30" s="13">
        <v>0.08879655006407576</v>
      </c>
      <c r="D30" s="14">
        <v>0.037357651434339716</v>
      </c>
      <c r="E30" s="13">
        <v>0.015979639009494458</v>
      </c>
      <c r="F30" s="14">
        <v>0.00704168132399316</v>
      </c>
    </row>
    <row r="31" spans="1:6" ht="12.75">
      <c r="A31" s="11">
        <v>18</v>
      </c>
      <c r="B31" s="12">
        <v>3.4</v>
      </c>
      <c r="C31" s="13">
        <v>0.08006393905197653</v>
      </c>
      <c r="D31" s="14">
        <v>0.030361788313661327</v>
      </c>
      <c r="E31" s="13">
        <v>0.011845089129852025</v>
      </c>
      <c r="F31" s="14">
        <v>0.004777366557233863</v>
      </c>
    </row>
    <row r="32" spans="1:6" ht="12.75">
      <c r="A32" s="11">
        <v>19</v>
      </c>
      <c r="B32" s="12">
        <v>3.6</v>
      </c>
      <c r="C32" s="13">
        <v>0.07231259221102014</v>
      </c>
      <c r="D32" s="14">
        <v>0.024729955389880813</v>
      </c>
      <c r="E32" s="13">
        <v>0.008802029104425702</v>
      </c>
      <c r="F32" s="14">
        <v>0.0032497922562267985</v>
      </c>
    </row>
    <row r="33" spans="1:6" ht="12.75">
      <c r="A33" s="11">
        <v>20</v>
      </c>
      <c r="B33" s="12">
        <v>3.8</v>
      </c>
      <c r="C33" s="13">
        <v>0.06541572378876609</v>
      </c>
      <c r="D33" s="14">
        <v>0.020187194209467196</v>
      </c>
      <c r="E33" s="13">
        <v>0.006558079385101022</v>
      </c>
      <c r="F33" s="14">
        <v>0.002217320481540207</v>
      </c>
    </row>
    <row r="34" spans="1:6" ht="12.75">
      <c r="A34" s="11">
        <v>21</v>
      </c>
      <c r="B34" s="12">
        <v>4</v>
      </c>
      <c r="C34" s="13">
        <v>0.05926553404660493</v>
      </c>
      <c r="D34" s="14">
        <v>0.016515374743426563</v>
      </c>
      <c r="E34" s="13">
        <v>0.004899785515474893</v>
      </c>
      <c r="F34" s="14">
        <v>0.0015178312929210647</v>
      </c>
    </row>
    <row r="35" spans="1:6" ht="12.75">
      <c r="A35" s="11">
        <v>22</v>
      </c>
      <c r="B35" s="12">
        <v>4.2</v>
      </c>
      <c r="C35" s="13">
        <v>0.05376990545332375</v>
      </c>
      <c r="D35" s="14">
        <v>0.013541284209940463</v>
      </c>
      <c r="E35" s="13">
        <v>0.003671350647206495</v>
      </c>
      <c r="F35" s="14">
        <v>0.0010426280571355694</v>
      </c>
    </row>
    <row r="36" spans="1:6" ht="12.75">
      <c r="A36" s="11">
        <v>23</v>
      </c>
      <c r="B36" s="12">
        <v>4.4</v>
      </c>
      <c r="C36" s="13">
        <v>0.04884975278402421</v>
      </c>
      <c r="D36" s="14">
        <v>0.011127205765041625</v>
      </c>
      <c r="E36" s="13">
        <v>0.0027590063880370856</v>
      </c>
      <c r="F36" s="14">
        <v>0.0007188077583332398</v>
      </c>
    </row>
    <row r="37" spans="1:6" ht="12.75">
      <c r="A37" s="11">
        <v>24</v>
      </c>
      <c r="B37" s="12">
        <v>4.6</v>
      </c>
      <c r="C37" s="13">
        <v>0.04443689648192114</v>
      </c>
      <c r="D37" s="14">
        <v>0.009163483598835764</v>
      </c>
      <c r="E37" s="13">
        <v>0.0020795885929103973</v>
      </c>
      <c r="F37" s="14">
        <v>0.0004974189153356826</v>
      </c>
    </row>
    <row r="38" spans="1:6" ht="12.75">
      <c r="A38" s="11">
        <v>25</v>
      </c>
      <c r="B38" s="12">
        <v>4.8</v>
      </c>
      <c r="C38" s="13">
        <v>0.04047233554962397</v>
      </c>
      <c r="D38" s="14">
        <v>0.007562662533274358</v>
      </c>
      <c r="E38" s="13">
        <v>0.0015722150214990288</v>
      </c>
      <c r="F38" s="14">
        <v>0.0003455352577321275</v>
      </c>
    </row>
    <row r="39" spans="1:6" ht="12.75">
      <c r="A39" s="11">
        <v>26</v>
      </c>
      <c r="B39" s="12">
        <v>5</v>
      </c>
      <c r="C39" s="13">
        <v>0.03690484186994605</v>
      </c>
      <c r="D39" s="14">
        <v>0.006254870607816946</v>
      </c>
      <c r="E39" s="13">
        <v>0.0011922347298564276</v>
      </c>
      <c r="F39" s="14">
        <v>0.00024096037598783944</v>
      </c>
    </row>
    <row r="40" spans="1:6" ht="12.75">
      <c r="A40" s="11">
        <v>27</v>
      </c>
      <c r="B40" s="12">
        <v>5.2</v>
      </c>
      <c r="C40" s="13">
        <v>0.03368978725825335</v>
      </c>
      <c r="D40" s="14">
        <v>0.005184180449374142</v>
      </c>
      <c r="E40" s="13">
        <v>0.0009068328611919904</v>
      </c>
      <c r="F40" s="14">
        <v>0.00016869229706560805</v>
      </c>
    </row>
    <row r="41" spans="1:6" ht="12.75">
      <c r="A41" s="11">
        <v>28</v>
      </c>
      <c r="B41" s="12">
        <v>5.4</v>
      </c>
      <c r="C41" s="13">
        <v>0.030788186203696822</v>
      </c>
      <c r="D41" s="14">
        <v>0.00430574025671637</v>
      </c>
      <c r="E41" s="13">
        <v>0.0006918381933032197</v>
      </c>
      <c r="F41" s="14">
        <v>0.00011856231401518848</v>
      </c>
    </row>
    <row r="42" spans="1:6" ht="12.75">
      <c r="A42" s="11">
        <v>29</v>
      </c>
      <c r="B42" s="12">
        <v>5.6</v>
      </c>
      <c r="C42" s="13">
        <v>0.028165889230032472</v>
      </c>
      <c r="D42" s="14">
        <v>0.0035835095316019746</v>
      </c>
      <c r="E42" s="13">
        <v>0.0005294029824985864</v>
      </c>
      <c r="F42" s="14">
        <v>8.365637193546348E-05</v>
      </c>
    </row>
    <row r="43" spans="1:6" ht="12.75">
      <c r="A43" s="11">
        <v>30</v>
      </c>
      <c r="B43" s="12">
        <v>5.8</v>
      </c>
      <c r="C43" s="13">
        <v>0.02579290819803346</v>
      </c>
      <c r="D43" s="14">
        <v>0.0029884699806487463</v>
      </c>
      <c r="E43" s="13">
        <v>0.00040631497330272093</v>
      </c>
      <c r="F43" s="14">
        <v>5.925791396299619E-05</v>
      </c>
    </row>
    <row r="44" spans="1:6" ht="12.75">
      <c r="A44" s="11">
        <v>31</v>
      </c>
      <c r="B44" s="12">
        <v>6</v>
      </c>
      <c r="C44" s="13">
        <v>0.023642847749887494</v>
      </c>
      <c r="D44" s="14">
        <v>0.002497209926367724</v>
      </c>
      <c r="E44" s="13">
        <v>0.0003127675548801985</v>
      </c>
      <c r="F44" s="14">
        <v>4.213844824225186E-05</v>
      </c>
    </row>
    <row r="45" spans="1:6" ht="12.75">
      <c r="A45" s="11">
        <v>32</v>
      </c>
      <c r="B45" s="12">
        <v>6.2</v>
      </c>
      <c r="C45" s="13">
        <v>0.02169242406099734</v>
      </c>
      <c r="D45" s="14">
        <v>0.0020908025510309094</v>
      </c>
      <c r="E45" s="13">
        <v>0.00024146214991829603</v>
      </c>
      <c r="F45" s="14">
        <v>3.0080293392527243E-05</v>
      </c>
    </row>
    <row r="46" spans="1:6" ht="12.75">
      <c r="A46" s="11">
        <v>33</v>
      </c>
      <c r="B46" s="12">
        <v>6.4</v>
      </c>
      <c r="C46" s="13">
        <v>0.01992105582157221</v>
      </c>
      <c r="D46" s="14">
        <v>0.0017539154453182562</v>
      </c>
      <c r="E46" s="13">
        <v>0.00018695178512945687</v>
      </c>
      <c r="F46" s="14">
        <v>2.1554638030045078E-05</v>
      </c>
    </row>
    <row r="47" spans="1:6" ht="12.75">
      <c r="A47" s="11">
        <v>34</v>
      </c>
      <c r="B47" s="12">
        <v>6.6</v>
      </c>
      <c r="C47" s="13">
        <v>0.018310515291033978</v>
      </c>
      <c r="D47" s="14">
        <v>0.0014741027227827836</v>
      </c>
      <c r="E47" s="13">
        <v>0.00014515999679332107</v>
      </c>
      <c r="F47" s="14">
        <v>1.5503728247595088E-05</v>
      </c>
    </row>
    <row r="48" spans="1:6" ht="12.75">
      <c r="A48" s="11">
        <v>35</v>
      </c>
      <c r="B48" s="12">
        <v>6.8</v>
      </c>
      <c r="C48" s="13">
        <v>0.016844629156100868</v>
      </c>
      <c r="D48" s="14">
        <v>0.0012412410125236257</v>
      </c>
      <c r="E48" s="13">
        <v>0.00011302742129615255</v>
      </c>
      <c r="F48" s="14">
        <v>1.1193043434594945E-05</v>
      </c>
    </row>
    <row r="49" spans="1:6" ht="12.75">
      <c r="A49" s="11">
        <v>36</v>
      </c>
      <c r="B49" s="12">
        <v>7</v>
      </c>
      <c r="C49" s="13">
        <v>0.015509023651721876</v>
      </c>
      <c r="D49" s="14">
        <v>0.0010470794324449468</v>
      </c>
      <c r="E49" s="13">
        <v>8.825155130377446E-05</v>
      </c>
      <c r="F49" s="14">
        <v>8.110644831144127E-06</v>
      </c>
    </row>
    <row r="50" spans="1:6" ht="12.75">
      <c r="A50" s="11">
        <v>37</v>
      </c>
      <c r="B50" s="12">
        <v>7.2</v>
      </c>
      <c r="C50" s="13">
        <v>0.01429090075179125</v>
      </c>
      <c r="D50" s="14">
        <v>0.0008848797578391334</v>
      </c>
      <c r="E50" s="13">
        <v>6.909461490709779E-05</v>
      </c>
      <c r="F50" s="14">
        <v>5.898413437866425E-06</v>
      </c>
    </row>
    <row r="51" spans="1:6" ht="12.75">
      <c r="A51" s="11">
        <v>38</v>
      </c>
      <c r="B51" s="12">
        <v>7.4</v>
      </c>
      <c r="C51" s="13">
        <v>0.013178849162583037</v>
      </c>
      <c r="D51" s="14">
        <v>0.0007491281684699104</v>
      </c>
      <c r="E51" s="13">
        <v>5.4241379303820806E-05</v>
      </c>
      <c r="F51" s="14">
        <v>4.30491280450636E-06</v>
      </c>
    </row>
    <row r="52" spans="1:6" ht="12.75">
      <c r="A52" s="11">
        <v>39</v>
      </c>
      <c r="B52" s="12">
        <v>7.6</v>
      </c>
      <c r="C52" s="13">
        <v>0.012162678332174737</v>
      </c>
      <c r="D52" s="14">
        <v>0.0006353038892132182</v>
      </c>
      <c r="E52" s="13">
        <v>4.2693628986367974E-05</v>
      </c>
      <c r="F52" s="14">
        <v>3.152963549739579E-06</v>
      </c>
    </row>
    <row r="53" spans="1:6" ht="12.75">
      <c r="A53" s="11">
        <v>40</v>
      </c>
      <c r="B53" s="12">
        <v>7.8</v>
      </c>
      <c r="C53" s="13">
        <v>0.01123327476948272</v>
      </c>
      <c r="D53" s="14">
        <v>0.0005396931344566656</v>
      </c>
      <c r="E53" s="13">
        <v>3.3691651193498884E-05</v>
      </c>
      <c r="F53" s="14">
        <v>2.317259708913781E-06</v>
      </c>
    </row>
    <row r="54" spans="1:6" ht="12.75">
      <c r="A54" s="11">
        <v>41</v>
      </c>
      <c r="B54" s="12">
        <v>8</v>
      </c>
      <c r="C54" s="13">
        <v>0.010382476970883169</v>
      </c>
      <c r="D54" s="14">
        <v>0.00045923919429669246</v>
      </c>
      <c r="E54" s="13">
        <v>2.6655659763509316E-05</v>
      </c>
      <c r="F54" s="14">
        <v>1.708862530984644E-06</v>
      </c>
    </row>
    <row r="55" spans="1:6" ht="12.75">
      <c r="A55" s="11">
        <v>42</v>
      </c>
      <c r="B55" s="12">
        <v>8.2</v>
      </c>
      <c r="C55" s="13">
        <v>0.009602966301699767</v>
      </c>
      <c r="D55" s="14">
        <v>0.00039142140750981304</v>
      </c>
      <c r="E55" s="13">
        <v>2.1141976514947957E-05</v>
      </c>
      <c r="F55" s="14">
        <v>1.2644206281868866E-06</v>
      </c>
    </row>
    <row r="56" spans="1:6" ht="12.75">
      <c r="A56" s="11">
        <v>43</v>
      </c>
      <c r="B56" s="12">
        <v>8.4</v>
      </c>
      <c r="C56" s="13">
        <v>0.00888817159613655</v>
      </c>
      <c r="D56" s="14">
        <v>0.00033415726624744707</v>
      </c>
      <c r="E56" s="13">
        <v>1.681016389531966E-05</v>
      </c>
      <c r="F56" s="14">
        <v>9.386493984651893E-07</v>
      </c>
    </row>
    <row r="57" spans="1:6" ht="12.75">
      <c r="A57" s="11">
        <v>44</v>
      </c>
      <c r="B57" s="12">
        <v>8.6</v>
      </c>
      <c r="C57" s="13">
        <v>0.008232185583700749</v>
      </c>
      <c r="D57" s="14">
        <v>0.0002857230790892756</v>
      </c>
      <c r="E57" s="13">
        <v>1.3398305644528088E-05</v>
      </c>
      <c r="F57" s="14">
        <v>6.990658148736522E-07</v>
      </c>
    </row>
    <row r="58" spans="1:6" ht="12.75">
      <c r="A58" s="11">
        <v>45</v>
      </c>
      <c r="B58" s="12">
        <v>8.8</v>
      </c>
      <c r="C58" s="13">
        <v>0.007629691536391009</v>
      </c>
      <c r="D58" s="14">
        <v>0.00024468955153706225</v>
      </c>
      <c r="E58" s="13">
        <v>1.070436573858497E-05</v>
      </c>
      <c r="F58" s="14">
        <v>5.222893063496505E-07</v>
      </c>
    </row>
    <row r="59" spans="1:6" ht="12.75">
      <c r="A59" s="11">
        <v>46</v>
      </c>
      <c r="B59" s="12">
        <v>9</v>
      </c>
      <c r="C59" s="13">
        <v>0.007075898769692006</v>
      </c>
      <c r="D59" s="14">
        <v>0.00020986938004432468</v>
      </c>
      <c r="E59" s="13">
        <v>8.57209357629793E-06</v>
      </c>
      <c r="F59" s="14">
        <v>3.914338726004982E-07</v>
      </c>
    </row>
    <row r="60" spans="1:6" ht="12.75">
      <c r="A60" s="11">
        <v>47</v>
      </c>
      <c r="B60" s="12">
        <v>9.2</v>
      </c>
      <c r="C60" s="13">
        <v>0.0065664858303302095</v>
      </c>
      <c r="D60" s="14">
        <v>0.00018027453922276793</v>
      </c>
      <c r="E60" s="13">
        <v>6.880338473757022E-06</v>
      </c>
      <c r="F60" s="14">
        <v>2.9426318066235725E-07</v>
      </c>
    </row>
    <row r="61" spans="1:6" ht="12.75">
      <c r="A61" s="11">
        <v>48</v>
      </c>
      <c r="B61" s="12">
        <v>9.4</v>
      </c>
      <c r="C61" s="13">
        <v>0.0060975503717094846</v>
      </c>
      <c r="D61" s="14">
        <v>0.0001550814047122899</v>
      </c>
      <c r="E61" s="13">
        <v>5.534927566589218E-06</v>
      </c>
      <c r="F61" s="14">
        <v>2.2188096157970627E-07</v>
      </c>
    </row>
    <row r="62" spans="1:6" ht="12.75">
      <c r="A62" s="11">
        <v>49</v>
      </c>
      <c r="B62" s="12">
        <v>9.6</v>
      </c>
      <c r="C62" s="13">
        <v>0.00566556485952912</v>
      </c>
      <c r="D62" s="14">
        <v>0.00013360222196691045</v>
      </c>
      <c r="E62" s="13">
        <v>4.462476131631961E-06</v>
      </c>
      <c r="F62" s="14">
        <v>1.6779824724247716E-07</v>
      </c>
    </row>
    <row r="63" spans="1:6" ht="12.75">
      <c r="A63" s="11">
        <v>50</v>
      </c>
      <c r="B63" s="12">
        <v>9.8</v>
      </c>
      <c r="C63" s="13">
        <v>0.005267337369807773</v>
      </c>
      <c r="D63" s="14">
        <v>0.00011526172395101392</v>
      </c>
      <c r="E63" s="13">
        <v>3.605658436874335E-06</v>
      </c>
      <c r="F63" s="14">
        <v>1.2726679085172655E-07</v>
      </c>
    </row>
    <row r="64" spans="1:6" ht="12.75">
      <c r="A64" s="15">
        <v>51</v>
      </c>
      <c r="B64" s="16">
        <v>10</v>
      </c>
      <c r="C64" s="17">
        <v>0.004899976843065167</v>
      </c>
      <c r="D64" s="18">
        <v>9.957793418464648E-05</v>
      </c>
      <c r="E64" s="17">
        <v>2.9195853036730034E-06</v>
      </c>
      <c r="F64" s="18">
        <v>9.680113706773446E-08</v>
      </c>
    </row>
    <row r="67" ht="12.75">
      <c r="A67" s="19" t="s">
        <v>210</v>
      </c>
    </row>
    <row r="70" spans="1:7" ht="12.75">
      <c r="A70" s="20"/>
      <c r="B70" s="3" t="s">
        <v>1</v>
      </c>
      <c r="C70" s="3" t="s">
        <v>4</v>
      </c>
      <c r="D70" s="21" t="s">
        <v>17</v>
      </c>
      <c r="E70" s="22" t="s">
        <v>14</v>
      </c>
      <c r="F70" s="22" t="s">
        <v>15</v>
      </c>
      <c r="G70" s="22" t="s">
        <v>21</v>
      </c>
    </row>
    <row r="71" spans="1:7" ht="12.75">
      <c r="A71" s="23"/>
      <c r="B71" s="24" t="s">
        <v>2</v>
      </c>
      <c r="C71" s="24" t="s">
        <v>5</v>
      </c>
      <c r="D71" s="25"/>
      <c r="E71" s="26"/>
      <c r="F71" s="26"/>
      <c r="G71" s="26"/>
    </row>
    <row r="72" spans="1:7" ht="13.5" thickBot="1">
      <c r="A72" s="27" t="s">
        <v>7</v>
      </c>
      <c r="B72" s="28" t="s">
        <v>3</v>
      </c>
      <c r="C72" s="28" t="s">
        <v>6</v>
      </c>
      <c r="D72" s="29"/>
      <c r="E72" s="30"/>
      <c r="F72" s="30"/>
      <c r="G72" s="30"/>
    </row>
    <row r="73" spans="1:7" ht="13.5" thickTop="1">
      <c r="A73" s="11">
        <v>1</v>
      </c>
      <c r="B73" s="41">
        <v>37.233</v>
      </c>
      <c r="C73" s="41">
        <v>1.425</v>
      </c>
      <c r="D73" s="150">
        <f aca="true" t="shared" si="0" ref="D73:D94">(B73-$D$98)^2</f>
        <v>41.38231937190075</v>
      </c>
      <c r="E73" s="318">
        <f aca="true" t="shared" si="1" ref="E73:E94">(C73-$B$98)^2</f>
        <v>0.9328925640495868</v>
      </c>
      <c r="F73" s="318">
        <f aca="true" t="shared" si="2" ref="F73:F94">(B73-$D$97)*(C73-$B$98)</f>
        <v>-35.96200077272727</v>
      </c>
      <c r="G73" s="318">
        <f aca="true" t="shared" si="3" ref="G73:G94">(C73-($B$101+$B$100*B73))^2</f>
        <v>0.08578088300704426</v>
      </c>
    </row>
    <row r="74" spans="1:7" ht="12.75">
      <c r="A74" s="11">
        <v>2</v>
      </c>
      <c r="B74" s="41">
        <v>43.136</v>
      </c>
      <c r="C74" s="41">
        <v>2.603</v>
      </c>
      <c r="D74" s="150">
        <f t="shared" si="0"/>
        <v>0.28080364462808693</v>
      </c>
      <c r="E74" s="318">
        <f t="shared" si="1"/>
        <v>0.045001836776859566</v>
      </c>
      <c r="F74" s="318">
        <f t="shared" si="2"/>
        <v>9.15071418181819</v>
      </c>
      <c r="G74" s="318">
        <f t="shared" si="3"/>
        <v>0.07159525417602658</v>
      </c>
    </row>
    <row r="75" spans="1:7" ht="12.75">
      <c r="A75" s="11">
        <v>3</v>
      </c>
      <c r="B75" s="41">
        <v>42.301</v>
      </c>
      <c r="C75" s="41">
        <v>2.112</v>
      </c>
      <c r="D75" s="150">
        <f t="shared" si="0"/>
        <v>1.8629768264462518</v>
      </c>
      <c r="E75" s="318">
        <f t="shared" si="1"/>
        <v>0.07776492768595039</v>
      </c>
      <c r="F75" s="318">
        <f t="shared" si="2"/>
        <v>-11.79621068181818</v>
      </c>
      <c r="G75" s="318">
        <f t="shared" si="3"/>
        <v>0.01851597975038758</v>
      </c>
    </row>
    <row r="76" spans="1:7" ht="12.75">
      <c r="A76" s="11">
        <v>4</v>
      </c>
      <c r="B76" s="41">
        <v>45.975</v>
      </c>
      <c r="C76" s="41">
        <v>2.627</v>
      </c>
      <c r="D76" s="150">
        <f t="shared" si="0"/>
        <v>5.331900826446328</v>
      </c>
      <c r="E76" s="318">
        <f t="shared" si="1"/>
        <v>0.05576038223140483</v>
      </c>
      <c r="F76" s="318">
        <f t="shared" si="2"/>
        <v>10.856369318181805</v>
      </c>
      <c r="G76" s="318">
        <f t="shared" si="3"/>
        <v>2.9480363106464732E-05</v>
      </c>
    </row>
    <row r="77" spans="1:7" ht="12.75">
      <c r="A77" s="11">
        <v>5</v>
      </c>
      <c r="B77" s="41">
        <v>47.464</v>
      </c>
      <c r="C77" s="41">
        <v>3.144</v>
      </c>
      <c r="D77" s="150">
        <f t="shared" si="0"/>
        <v>14.425494553719064</v>
      </c>
      <c r="E77" s="318">
        <f t="shared" si="1"/>
        <v>0.5672143822314051</v>
      </c>
      <c r="F77" s="318">
        <f t="shared" si="2"/>
        <v>35.74686436363637</v>
      </c>
      <c r="G77" s="318">
        <f t="shared" si="3"/>
        <v>0.12659251893392415</v>
      </c>
    </row>
    <row r="78" spans="1:7" ht="12.75">
      <c r="A78" s="11">
        <v>6</v>
      </c>
      <c r="B78" s="41">
        <v>42.809</v>
      </c>
      <c r="C78" s="41">
        <v>2.03</v>
      </c>
      <c r="D78" s="150">
        <f t="shared" si="0"/>
        <v>0.7342931900826338</v>
      </c>
      <c r="E78" s="318">
        <f t="shared" si="1"/>
        <v>0.13022256404958696</v>
      </c>
      <c r="F78" s="318">
        <f t="shared" si="2"/>
        <v>-15.448211409090918</v>
      </c>
      <c r="G78" s="318">
        <f t="shared" si="3"/>
        <v>0.0735591727284719</v>
      </c>
    </row>
    <row r="79" spans="1:7" ht="12.75">
      <c r="A79" s="11">
        <v>7</v>
      </c>
      <c r="B79" s="41">
        <v>42.67</v>
      </c>
      <c r="C79" s="41">
        <v>1.845</v>
      </c>
      <c r="D79" s="150">
        <f t="shared" si="0"/>
        <v>0.991834917355351</v>
      </c>
      <c r="E79" s="318">
        <f t="shared" si="1"/>
        <v>0.2979671095041323</v>
      </c>
      <c r="F79" s="318">
        <f t="shared" si="2"/>
        <v>-23.292001363636366</v>
      </c>
      <c r="G79" s="318">
        <f t="shared" si="3"/>
        <v>0.19507807246074968</v>
      </c>
    </row>
    <row r="80" spans="1:7" ht="12.75">
      <c r="A80" s="11">
        <v>8</v>
      </c>
      <c r="B80" s="41">
        <v>46.059</v>
      </c>
      <c r="C80" s="41">
        <v>2.706</v>
      </c>
      <c r="D80" s="150">
        <f t="shared" si="0"/>
        <v>5.726884099173584</v>
      </c>
      <c r="E80" s="318">
        <f t="shared" si="1"/>
        <v>0.09931092768595036</v>
      </c>
      <c r="F80" s="318">
        <f t="shared" si="2"/>
        <v>14.514865772727267</v>
      </c>
      <c r="G80" s="318">
        <f t="shared" si="3"/>
        <v>0.004196803818076255</v>
      </c>
    </row>
    <row r="81" spans="1:7" ht="12.75">
      <c r="A81" s="11">
        <v>9</v>
      </c>
      <c r="B81" s="41">
        <v>37.815</v>
      </c>
      <c r="C81" s="41">
        <v>1.956</v>
      </c>
      <c r="D81" s="150">
        <f t="shared" si="0"/>
        <v>34.233137190082566</v>
      </c>
      <c r="E81" s="318">
        <f t="shared" si="1"/>
        <v>0.18910638223140502</v>
      </c>
      <c r="F81" s="318">
        <f t="shared" si="2"/>
        <v>-16.444368409090913</v>
      </c>
      <c r="G81" s="318">
        <f t="shared" si="3"/>
        <v>0.03141055540011417</v>
      </c>
    </row>
    <row r="82" spans="1:7" ht="12.75">
      <c r="A82" s="11">
        <v>10</v>
      </c>
      <c r="B82" s="41">
        <v>48.052</v>
      </c>
      <c r="C82" s="41">
        <v>3.185</v>
      </c>
      <c r="D82" s="150">
        <f t="shared" si="0"/>
        <v>19.23779346280999</v>
      </c>
      <c r="E82" s="318">
        <f t="shared" si="1"/>
        <v>0.6306525640495868</v>
      </c>
      <c r="F82" s="318">
        <f t="shared" si="2"/>
        <v>38.15984054545454</v>
      </c>
      <c r="G82" s="318">
        <f t="shared" si="3"/>
        <v>0.11241583181052568</v>
      </c>
    </row>
    <row r="83" spans="1:7" ht="12.75">
      <c r="A83" s="11">
        <v>11</v>
      </c>
      <c r="B83" s="41">
        <v>47.569</v>
      </c>
      <c r="C83" s="41">
        <v>2.868</v>
      </c>
      <c r="D83" s="150">
        <f t="shared" si="0"/>
        <v>15.234118644628188</v>
      </c>
      <c r="E83" s="318">
        <f t="shared" si="1"/>
        <v>0.22765910950413207</v>
      </c>
      <c r="F83" s="318">
        <f t="shared" si="2"/>
        <v>22.696899681818174</v>
      </c>
      <c r="G83" s="318">
        <f t="shared" si="3"/>
        <v>0.004735343388245158</v>
      </c>
    </row>
    <row r="84" spans="1:7" ht="12.75">
      <c r="A84" s="11">
        <v>12</v>
      </c>
      <c r="B84" s="41">
        <v>47.03</v>
      </c>
      <c r="C84" s="41">
        <v>3.324</v>
      </c>
      <c r="D84" s="150">
        <f t="shared" si="0"/>
        <v>11.317107644628166</v>
      </c>
      <c r="E84" s="318">
        <f t="shared" si="1"/>
        <v>0.8707434731404955</v>
      </c>
      <c r="F84" s="318">
        <f t="shared" si="2"/>
        <v>43.88540318181818</v>
      </c>
      <c r="G84" s="318">
        <f t="shared" si="3"/>
        <v>0.3377950787970507</v>
      </c>
    </row>
    <row r="85" spans="1:7" ht="12.75">
      <c r="A85" s="11">
        <v>13</v>
      </c>
      <c r="B85" s="41">
        <v>48.331</v>
      </c>
      <c r="C85" s="41">
        <v>2.436</v>
      </c>
      <c r="D85" s="150">
        <f t="shared" si="0"/>
        <v>21.763073190082757</v>
      </c>
      <c r="E85" s="318">
        <f t="shared" si="1"/>
        <v>0.00203729132231404</v>
      </c>
      <c r="F85" s="318">
        <f t="shared" si="2"/>
        <v>2.181485590909086</v>
      </c>
      <c r="G85" s="318">
        <f t="shared" si="3"/>
        <v>0.19616300607596757</v>
      </c>
    </row>
    <row r="86" spans="1:7" ht="12.75">
      <c r="A86" s="11">
        <v>14</v>
      </c>
      <c r="B86" s="41">
        <v>43.482</v>
      </c>
      <c r="C86" s="41">
        <v>3.026</v>
      </c>
      <c r="D86" s="150">
        <f t="shared" si="0"/>
        <v>0.033822553719005284</v>
      </c>
      <c r="E86" s="318">
        <f t="shared" si="1"/>
        <v>0.40339820041322283</v>
      </c>
      <c r="F86" s="318">
        <f t="shared" si="2"/>
        <v>27.616999363636353</v>
      </c>
      <c r="G86" s="318">
        <f t="shared" si="3"/>
        <v>0.42820800836440576</v>
      </c>
    </row>
    <row r="87" spans="1:7" ht="12.75">
      <c r="A87" s="11">
        <v>15</v>
      </c>
      <c r="B87" s="41">
        <v>36.521</v>
      </c>
      <c r="C87" s="41">
        <v>2.026</v>
      </c>
      <c r="D87" s="150">
        <f t="shared" si="0"/>
        <v>51.04972591735523</v>
      </c>
      <c r="E87" s="318">
        <f t="shared" si="1"/>
        <v>0.13312547314049605</v>
      </c>
      <c r="F87" s="318">
        <f t="shared" si="2"/>
        <v>-13.325184863636373</v>
      </c>
      <c r="G87" s="318">
        <f t="shared" si="3"/>
        <v>0.14638449481485516</v>
      </c>
    </row>
    <row r="88" spans="1:7" ht="12.75">
      <c r="A88" s="11">
        <v>16</v>
      </c>
      <c r="B88" s="41">
        <v>44.69</v>
      </c>
      <c r="C88" s="41">
        <v>2.566</v>
      </c>
      <c r="D88" s="150">
        <f t="shared" si="0"/>
        <v>1.048762190082658</v>
      </c>
      <c r="E88" s="318">
        <f t="shared" si="1"/>
        <v>0.03067274586776852</v>
      </c>
      <c r="F88" s="318">
        <f t="shared" si="2"/>
        <v>7.826844090909081</v>
      </c>
      <c r="G88" s="318">
        <f t="shared" si="3"/>
        <v>0.004624124522588876</v>
      </c>
    </row>
    <row r="89" spans="1:7" ht="12.75">
      <c r="A89" s="11">
        <v>17</v>
      </c>
      <c r="B89" s="41">
        <v>41.486</v>
      </c>
      <c r="C89" s="41">
        <v>1.64</v>
      </c>
      <c r="D89" s="150">
        <f t="shared" si="0"/>
        <v>4.752003644628074</v>
      </c>
      <c r="E89" s="318">
        <f t="shared" si="1"/>
        <v>0.5637962004132233</v>
      </c>
      <c r="F89" s="318">
        <f t="shared" si="2"/>
        <v>-31.150328818181823</v>
      </c>
      <c r="G89" s="318">
        <f t="shared" si="3"/>
        <v>0.2733324592984338</v>
      </c>
    </row>
    <row r="90" spans="1:7" ht="12.75">
      <c r="A90" s="11">
        <v>18</v>
      </c>
      <c r="B90" s="41">
        <v>39.834</v>
      </c>
      <c r="C90" s="41">
        <v>2.033</v>
      </c>
      <c r="D90" s="150">
        <f t="shared" si="0"/>
        <v>14.683527280991644</v>
      </c>
      <c r="E90" s="318">
        <f t="shared" si="1"/>
        <v>0.12806638223140504</v>
      </c>
      <c r="F90" s="318">
        <f t="shared" si="2"/>
        <v>-14.255140090909098</v>
      </c>
      <c r="G90" s="318">
        <f t="shared" si="3"/>
        <v>0.001850049146457001</v>
      </c>
    </row>
    <row r="91" spans="1:7" ht="12.75">
      <c r="A91" s="11">
        <v>19</v>
      </c>
      <c r="B91" s="41">
        <v>41.39</v>
      </c>
      <c r="C91" s="41">
        <v>2.13</v>
      </c>
      <c r="D91" s="150">
        <f t="shared" si="0"/>
        <v>5.179762190082602</v>
      </c>
      <c r="E91" s="318">
        <f t="shared" si="1"/>
        <v>0.06804983677685958</v>
      </c>
      <c r="F91" s="318">
        <f t="shared" si="2"/>
        <v>-10.797145909090915</v>
      </c>
      <c r="G91" s="318">
        <f t="shared" si="3"/>
        <v>0.0005184279151114555</v>
      </c>
    </row>
    <row r="92" spans="1:7" ht="12.75">
      <c r="A92" s="11">
        <v>20</v>
      </c>
      <c r="B92" s="41">
        <v>45.603</v>
      </c>
      <c r="C92" s="41">
        <v>2.484</v>
      </c>
      <c r="D92" s="150">
        <f t="shared" si="0"/>
        <v>3.7523211900826845</v>
      </c>
      <c r="E92" s="318">
        <f t="shared" si="1"/>
        <v>0.008674382231404947</v>
      </c>
      <c r="F92" s="318">
        <f t="shared" si="2"/>
        <v>4.247297590909088</v>
      </c>
      <c r="G92" s="318">
        <f t="shared" si="3"/>
        <v>0.011993039722070213</v>
      </c>
    </row>
    <row r="93" spans="1:7" ht="12.75">
      <c r="A93" s="11">
        <v>21</v>
      </c>
      <c r="B93" s="41">
        <v>44.123</v>
      </c>
      <c r="C93" s="41">
        <v>2.488</v>
      </c>
      <c r="D93" s="150">
        <f t="shared" si="0"/>
        <v>0.2089320991735595</v>
      </c>
      <c r="E93" s="318">
        <f t="shared" si="1"/>
        <v>0.009435473140495856</v>
      </c>
      <c r="F93" s="318">
        <f t="shared" si="2"/>
        <v>4.28594777272727</v>
      </c>
      <c r="G93" s="318">
        <f t="shared" si="3"/>
        <v>0.0024322373995471418</v>
      </c>
    </row>
    <row r="94" spans="1:7" ht="13.5" thickBot="1">
      <c r="A94" s="32">
        <v>22</v>
      </c>
      <c r="B94" s="319">
        <v>47.077</v>
      </c>
      <c r="C94" s="319">
        <v>1.945</v>
      </c>
      <c r="D94" s="232">
        <f t="shared" si="0"/>
        <v>11.635541190082693</v>
      </c>
      <c r="E94" s="320">
        <f t="shared" si="1"/>
        <v>0.19879438223140494</v>
      </c>
      <c r="F94" s="320">
        <f t="shared" si="2"/>
        <v>-20.98992240909091</v>
      </c>
      <c r="G94" s="320">
        <f t="shared" si="3"/>
        <v>0.6443521792582302</v>
      </c>
    </row>
    <row r="95" spans="1:7" ht="12.75">
      <c r="A95" s="33" t="s">
        <v>16</v>
      </c>
      <c r="B95" s="34">
        <f aca="true" t="shared" si="4" ref="B95:G95">SUM(B73:B94)</f>
        <v>960.6499999999999</v>
      </c>
      <c r="C95" s="34">
        <f t="shared" si="4"/>
        <v>52.599</v>
      </c>
      <c r="D95" s="35">
        <f t="shared" si="4"/>
        <v>264.86613581818193</v>
      </c>
      <c r="E95" s="34">
        <f t="shared" si="4"/>
        <v>5.670346590909092</v>
      </c>
      <c r="F95" s="34">
        <f t="shared" si="4"/>
        <v>27.709016727272655</v>
      </c>
      <c r="G95" s="34">
        <f t="shared" si="4"/>
        <v>2.771563001151389</v>
      </c>
    </row>
    <row r="96" spans="1:7" ht="12.75">
      <c r="A96" s="20"/>
      <c r="B96" s="36"/>
      <c r="C96" s="37"/>
      <c r="D96" s="36"/>
      <c r="E96" s="37"/>
      <c r="F96" s="36"/>
      <c r="G96" s="38"/>
    </row>
    <row r="97" spans="1:7" ht="12.75">
      <c r="A97" s="39" t="s">
        <v>12</v>
      </c>
      <c r="B97" s="26">
        <f>COUNT(B73:B94)</f>
        <v>22</v>
      </c>
      <c r="C97" s="40"/>
      <c r="D97" s="41"/>
      <c r="E97" s="25"/>
      <c r="F97" s="26"/>
      <c r="G97" s="42"/>
    </row>
    <row r="98" spans="1:7" ht="12.75">
      <c r="A98" s="39" t="s">
        <v>13</v>
      </c>
      <c r="B98" s="43">
        <f>AVERAGE(C73:C94)</f>
        <v>2.3908636363636364</v>
      </c>
      <c r="C98" s="44" t="s">
        <v>18</v>
      </c>
      <c r="D98" s="41">
        <f>AVERAGE(B73:B94)</f>
        <v>43.66590909090908</v>
      </c>
      <c r="E98" s="25"/>
      <c r="F98" s="26"/>
      <c r="G98" s="42"/>
    </row>
    <row r="99" spans="1:7" ht="12.75">
      <c r="A99" s="39" t="s">
        <v>14</v>
      </c>
      <c r="B99" s="45">
        <f>E95</f>
        <v>5.670346590909092</v>
      </c>
      <c r="C99" s="44" t="s">
        <v>17</v>
      </c>
      <c r="D99" s="46">
        <f>D95</f>
        <v>264.86613581818193</v>
      </c>
      <c r="E99" s="44" t="s">
        <v>15</v>
      </c>
      <c r="F99" s="323">
        <f>F95</f>
        <v>27.709016727272655</v>
      </c>
      <c r="G99" s="42"/>
    </row>
    <row r="100" spans="1:7" ht="12.75">
      <c r="A100" s="39" t="s">
        <v>19</v>
      </c>
      <c r="B100" s="47">
        <f>F99/D99</f>
        <v>0.10461517340326806</v>
      </c>
      <c r="C100" s="25"/>
      <c r="D100" s="26"/>
      <c r="E100" s="25"/>
      <c r="F100" s="26"/>
      <c r="G100" s="42"/>
    </row>
    <row r="101" spans="1:7" ht="12.75">
      <c r="A101" s="39" t="s">
        <v>20</v>
      </c>
      <c r="B101" s="48">
        <f>B98-B100*D98</f>
        <v>-2.177253014993157</v>
      </c>
      <c r="C101" s="25"/>
      <c r="D101" s="26"/>
      <c r="E101" s="25"/>
      <c r="F101" s="26"/>
      <c r="G101" s="42"/>
    </row>
    <row r="102" spans="1:7" ht="12.75">
      <c r="A102" s="39" t="s">
        <v>21</v>
      </c>
      <c r="B102" s="49">
        <f>G95</f>
        <v>2.771563001151389</v>
      </c>
      <c r="C102" s="25">
        <f>B102/(B97-2)</f>
        <v>0.13857815005756946</v>
      </c>
      <c r="D102" s="26">
        <f>B99/C102</f>
        <v>40.91804219174136</v>
      </c>
      <c r="E102" s="25"/>
      <c r="F102" s="26"/>
      <c r="G102" s="42"/>
    </row>
    <row r="103" spans="1:7" ht="12.75">
      <c r="A103" s="50" t="s">
        <v>26</v>
      </c>
      <c r="B103" s="41">
        <f>B102/(B97-2)</f>
        <v>0.13857815005756946</v>
      </c>
      <c r="C103" s="25"/>
      <c r="D103" s="26"/>
      <c r="E103" s="25"/>
      <c r="F103" s="26"/>
      <c r="G103" s="42"/>
    </row>
    <row r="104" spans="1:7" ht="12.75">
      <c r="A104" s="50" t="s">
        <v>39</v>
      </c>
      <c r="B104" s="51">
        <f>B100^2*D99</f>
        <v>2.898783589757684</v>
      </c>
      <c r="C104" s="25"/>
      <c r="D104" s="26"/>
      <c r="E104" s="25"/>
      <c r="F104" s="26"/>
      <c r="G104" s="42"/>
    </row>
    <row r="105" spans="1:7" ht="12.75">
      <c r="A105" s="50" t="s">
        <v>24</v>
      </c>
      <c r="B105" s="52">
        <f>B104/B103</f>
        <v>20.91804219174122</v>
      </c>
      <c r="C105" s="53" t="s">
        <v>25</v>
      </c>
      <c r="D105" s="54"/>
      <c r="E105" s="55">
        <f>FDIST(B105,1,B97-2)</f>
        <v>0.00018431108614552297</v>
      </c>
      <c r="F105" s="26"/>
      <c r="G105" s="42"/>
    </row>
    <row r="106" spans="1:7" ht="12.75">
      <c r="A106" s="50" t="s">
        <v>40</v>
      </c>
      <c r="B106" s="56">
        <f>SQRT(B102/(B97-2))</f>
        <v>0.3722608629141257</v>
      </c>
      <c r="C106" s="53"/>
      <c r="D106" s="54"/>
      <c r="E106" s="25"/>
      <c r="F106" s="26"/>
      <c r="G106" s="42"/>
    </row>
    <row r="107" spans="1:7" ht="12.75">
      <c r="A107" s="50" t="s">
        <v>22</v>
      </c>
      <c r="B107" s="31">
        <f>B101/(B106*SQRT(1/B97+D98^2/D99))</f>
        <v>-2.1730285418079025</v>
      </c>
      <c r="C107" s="53" t="s">
        <v>25</v>
      </c>
      <c r="D107" s="54"/>
      <c r="E107" s="57">
        <f>TDIST(ABS(B107),B97-2,2)</f>
        <v>0.041967578222658286</v>
      </c>
      <c r="F107" s="26"/>
      <c r="G107" s="42"/>
    </row>
    <row r="108" spans="1:7" ht="12.75">
      <c r="A108" s="58" t="s">
        <v>23</v>
      </c>
      <c r="B108" s="59">
        <f>B100/(B106/SQRT(D99))</f>
        <v>4.573624622959477</v>
      </c>
      <c r="C108" s="60" t="s">
        <v>25</v>
      </c>
      <c r="D108" s="61"/>
      <c r="E108" s="62">
        <f>TDIST(B108,B97-2,2)</f>
        <v>0.0001843110861455231</v>
      </c>
      <c r="F108" s="63"/>
      <c r="G108" s="64"/>
    </row>
    <row r="109" ht="12.75"/>
    <row r="110" ht="12.75"/>
    <row r="112" ht="12.75">
      <c r="C112" s="65"/>
    </row>
    <row r="113" spans="1:8" ht="12.75">
      <c r="A113" s="66" t="s">
        <v>186</v>
      </c>
      <c r="B113" s="25"/>
      <c r="C113" s="25"/>
      <c r="D113" s="25"/>
      <c r="E113" s="25"/>
      <c r="F113" s="25"/>
      <c r="G113" s="25"/>
      <c r="H113" s="257"/>
    </row>
    <row r="114" spans="1:8" ht="12.75">
      <c r="A114" s="67" t="s">
        <v>66</v>
      </c>
      <c r="B114" s="67"/>
      <c r="C114" s="67"/>
      <c r="D114" s="67"/>
      <c r="E114" s="67"/>
      <c r="F114" s="67"/>
      <c r="G114" s="67"/>
      <c r="H114" s="436"/>
    </row>
    <row r="115" spans="1:8" ht="12.75">
      <c r="A115" s="68" t="s">
        <v>41</v>
      </c>
      <c r="B115" s="68" t="s">
        <v>43</v>
      </c>
      <c r="C115" s="68" t="s">
        <v>45</v>
      </c>
      <c r="D115" s="68" t="s">
        <v>46</v>
      </c>
      <c r="E115" s="68" t="s">
        <v>48</v>
      </c>
      <c r="F115" s="68" t="s">
        <v>11</v>
      </c>
      <c r="G115" s="648" t="s">
        <v>50</v>
      </c>
      <c r="H115" s="648"/>
    </row>
    <row r="116" spans="1:8" ht="13.5" thickBot="1">
      <c r="A116" s="69" t="s">
        <v>42</v>
      </c>
      <c r="B116" s="69" t="s">
        <v>44</v>
      </c>
      <c r="C116" s="69" t="s">
        <v>46</v>
      </c>
      <c r="D116" s="69" t="s">
        <v>47</v>
      </c>
      <c r="E116" s="69" t="s">
        <v>24</v>
      </c>
      <c r="F116" s="69" t="s">
        <v>49</v>
      </c>
      <c r="G116" s="69" t="s">
        <v>51</v>
      </c>
      <c r="H116" s="437" t="s">
        <v>52</v>
      </c>
    </row>
    <row r="117" spans="1:8" ht="13.5" thickTop="1">
      <c r="A117" s="67" t="s">
        <v>35</v>
      </c>
      <c r="B117" s="70">
        <f>2-1</f>
        <v>1</v>
      </c>
      <c r="C117" s="71">
        <f>B104</f>
        <v>2.898783589757684</v>
      </c>
      <c r="D117" s="72">
        <f>C117/B117</f>
        <v>2.898783589757684</v>
      </c>
      <c r="E117" s="72">
        <f>D117/D118</f>
        <v>20.91804219174122</v>
      </c>
      <c r="F117" s="73">
        <f>FDIST(E117,B117,B118)</f>
        <v>0.00018431108614552297</v>
      </c>
      <c r="G117" s="72">
        <f>FINV(0.05,B117,B118)</f>
        <v>4.351243478421539</v>
      </c>
      <c r="H117" s="438">
        <f>FINV(0.01,B117,B118)</f>
        <v>8.095958046226688</v>
      </c>
    </row>
    <row r="118" spans="1:8" ht="12.75">
      <c r="A118" s="67" t="s">
        <v>53</v>
      </c>
      <c r="B118" s="70">
        <f>B120-B117</f>
        <v>20</v>
      </c>
      <c r="C118" s="71">
        <f>B102</f>
        <v>2.771563001151389</v>
      </c>
      <c r="D118" s="72">
        <f>C118/B118</f>
        <v>0.13857815005756946</v>
      </c>
      <c r="E118" s="74"/>
      <c r="F118" s="74"/>
      <c r="G118" s="74"/>
      <c r="H118" s="439"/>
    </row>
    <row r="119" spans="1:8" ht="12.75">
      <c r="A119" s="67"/>
      <c r="B119" s="74"/>
      <c r="C119" s="74"/>
      <c r="D119" s="74"/>
      <c r="E119" s="74"/>
      <c r="F119" s="74"/>
      <c r="G119" s="74"/>
      <c r="H119" s="439"/>
    </row>
    <row r="120" spans="1:8" ht="13.5" thickBot="1">
      <c r="A120" s="75" t="s">
        <v>37</v>
      </c>
      <c r="B120" s="76">
        <f>B97-1</f>
        <v>21</v>
      </c>
      <c r="C120" s="77">
        <f>B99</f>
        <v>5.670346590909092</v>
      </c>
      <c r="D120" s="76"/>
      <c r="E120" s="76"/>
      <c r="F120" s="76"/>
      <c r="G120" s="76"/>
      <c r="H120" s="440"/>
    </row>
    <row r="121" spans="1:8" ht="12.75">
      <c r="A121" s="78" t="s">
        <v>63</v>
      </c>
      <c r="B121" s="74"/>
      <c r="C121" s="79">
        <f>B98</f>
        <v>2.3908636363636364</v>
      </c>
      <c r="D121" s="80"/>
      <c r="E121" s="80"/>
      <c r="F121" s="80"/>
      <c r="G121" s="80"/>
      <c r="H121" s="441"/>
    </row>
    <row r="122" spans="1:8" ht="12.75">
      <c r="A122" s="78" t="s">
        <v>64</v>
      </c>
      <c r="B122" s="80"/>
      <c r="C122" s="79">
        <f>SQRT(D118)</f>
        <v>0.3722608629141257</v>
      </c>
      <c r="D122" s="80"/>
      <c r="E122" s="80"/>
      <c r="F122" s="81"/>
      <c r="G122" s="80"/>
      <c r="H122" s="441"/>
    </row>
    <row r="123" spans="1:8" ht="12.75">
      <c r="A123" s="78" t="s">
        <v>65</v>
      </c>
      <c r="B123" s="80"/>
      <c r="C123" s="82">
        <f>C122/C121</f>
        <v>0.1557014198770084</v>
      </c>
      <c r="D123" s="80"/>
      <c r="E123" s="80"/>
      <c r="F123" s="80"/>
      <c r="G123" s="80"/>
      <c r="H123" s="441"/>
    </row>
    <row r="124" spans="1:8" ht="12.75">
      <c r="A124" s="78" t="s">
        <v>68</v>
      </c>
      <c r="B124" s="74"/>
      <c r="C124" s="83">
        <f>SQRT(C117/C120)</f>
        <v>0.7149951475797844</v>
      </c>
      <c r="D124" s="80"/>
      <c r="E124" s="80"/>
      <c r="F124" s="80"/>
      <c r="G124" s="80"/>
      <c r="H124" s="441"/>
    </row>
    <row r="125" spans="1:8" ht="13.5" thickBot="1">
      <c r="A125" s="84" t="s">
        <v>67</v>
      </c>
      <c r="B125" s="76"/>
      <c r="C125" s="85">
        <f>C117/C120</f>
        <v>0.5112180610626378</v>
      </c>
      <c r="D125" s="80"/>
      <c r="E125" s="80"/>
      <c r="F125" s="80"/>
      <c r="G125" s="80"/>
      <c r="H125" s="441"/>
    </row>
    <row r="126" spans="1:8" ht="12.75">
      <c r="A126" s="80"/>
      <c r="B126" s="80"/>
      <c r="C126" s="86"/>
      <c r="D126" s="80"/>
      <c r="E126" s="80"/>
      <c r="F126" s="80"/>
      <c r="G126" s="80"/>
      <c r="H126" s="441"/>
    </row>
    <row r="127" spans="1:8" ht="12.75">
      <c r="A127" s="67" t="s">
        <v>54</v>
      </c>
      <c r="B127" s="67"/>
      <c r="C127" s="67"/>
      <c r="D127" s="67"/>
      <c r="E127" s="67"/>
      <c r="F127" s="67"/>
      <c r="G127" s="67"/>
      <c r="H127" s="439"/>
    </row>
    <row r="128" spans="1:8" ht="13.5">
      <c r="A128" s="87"/>
      <c r="B128" s="87" t="s">
        <v>56</v>
      </c>
      <c r="C128" s="87" t="s">
        <v>53</v>
      </c>
      <c r="D128" s="87" t="s">
        <v>57</v>
      </c>
      <c r="E128" s="87" t="s">
        <v>11</v>
      </c>
      <c r="F128" s="649" t="s">
        <v>60</v>
      </c>
      <c r="G128" s="649"/>
      <c r="H128" s="439"/>
    </row>
    <row r="129" spans="1:8" ht="14.25" thickBot="1">
      <c r="A129" s="88" t="s">
        <v>55</v>
      </c>
      <c r="B129" s="88" t="s">
        <v>35</v>
      </c>
      <c r="C129" s="88" t="s">
        <v>59</v>
      </c>
      <c r="D129" s="88" t="s">
        <v>58</v>
      </c>
      <c r="E129" s="88" t="s">
        <v>56</v>
      </c>
      <c r="F129" s="88" t="s">
        <v>61</v>
      </c>
      <c r="G129" s="88" t="s">
        <v>62</v>
      </c>
      <c r="H129" s="439"/>
    </row>
    <row r="130" spans="1:8" ht="13.5" thickTop="1">
      <c r="A130" s="67" t="s">
        <v>20</v>
      </c>
      <c r="B130" s="89">
        <f>B101</f>
        <v>-2.177253014993157</v>
      </c>
      <c r="C130" s="72">
        <f>C122*SQRT(1/B97+D98^2/D99)</f>
        <v>1.0019440486417817</v>
      </c>
      <c r="D130" s="90">
        <f>B130/C130</f>
        <v>-2.1730285418079025</v>
      </c>
      <c r="E130" s="91">
        <f>TDIST(ABS(D130),$B$118,2)</f>
        <v>0.041967578222658286</v>
      </c>
      <c r="F130" s="92">
        <f>$B130-TINV(0.05,$B$118)*$C130</f>
        <v>-4.267271670683556</v>
      </c>
      <c r="G130" s="92">
        <f>$B130+TINV(0.05,$B$118)*$C130</f>
        <v>-0.08723435930275825</v>
      </c>
      <c r="H130" s="439"/>
    </row>
    <row r="131" spans="1:8" ht="13.5" thickBot="1">
      <c r="A131" s="75" t="s">
        <v>3</v>
      </c>
      <c r="B131" s="93">
        <f>B100</f>
        <v>0.10461517340326806</v>
      </c>
      <c r="C131" s="76">
        <f>C122/SQRT(D99)</f>
        <v>0.022873581027638912</v>
      </c>
      <c r="D131" s="94">
        <f>B131/C131</f>
        <v>4.573624622959477</v>
      </c>
      <c r="E131" s="95">
        <f>TDIST(ABS(D131),$B$118,2)</f>
        <v>0.0001843110861455231</v>
      </c>
      <c r="F131" s="96">
        <f>$B131-TINV(0.05,$B$118)*$C131</f>
        <v>0.05690171960810198</v>
      </c>
      <c r="G131" s="96">
        <f>$B131+TINV(0.05,$B$118)*$C131</f>
        <v>0.15232862719843415</v>
      </c>
      <c r="H131" s="439"/>
    </row>
    <row r="132" ht="12.75"/>
    <row r="133" ht="12.75">
      <c r="E133" s="97"/>
    </row>
    <row r="134" ht="12.75">
      <c r="E134" s="97"/>
    </row>
    <row r="135" ht="12.75">
      <c r="E135" s="97"/>
    </row>
    <row r="136" ht="12.75">
      <c r="A136" s="1" t="s">
        <v>188</v>
      </c>
    </row>
    <row r="137" spans="1:7" ht="12.75">
      <c r="A137" s="98" t="s">
        <v>27</v>
      </c>
      <c r="B137" s="99"/>
      <c r="C137" s="99"/>
      <c r="D137" s="99"/>
      <c r="E137" s="99"/>
      <c r="F137" s="99"/>
      <c r="G137" s="99"/>
    </row>
    <row r="138" spans="1:7" ht="13.5" thickBot="1">
      <c r="A138" s="98"/>
      <c r="B138" s="99"/>
      <c r="C138" s="99"/>
      <c r="D138" s="99"/>
      <c r="E138" s="99"/>
      <c r="F138" s="99"/>
      <c r="G138" s="99"/>
    </row>
    <row r="139" spans="1:7" ht="12.75">
      <c r="A139" s="100" t="s">
        <v>28</v>
      </c>
      <c r="B139" s="101"/>
      <c r="C139" s="99"/>
      <c r="D139" s="99"/>
      <c r="E139" s="99"/>
      <c r="F139" s="99"/>
      <c r="G139" s="99"/>
    </row>
    <row r="140" spans="1:7" ht="12.75">
      <c r="A140" s="102" t="s">
        <v>29</v>
      </c>
      <c r="B140" s="103">
        <v>0.7149951475797868</v>
      </c>
      <c r="C140" s="99"/>
      <c r="D140" s="99"/>
      <c r="E140" s="99"/>
      <c r="F140" s="99"/>
      <c r="G140" s="99"/>
    </row>
    <row r="141" spans="1:7" ht="12.75">
      <c r="A141" s="102" t="s">
        <v>30</v>
      </c>
      <c r="B141" s="103">
        <v>0.5112180610626411</v>
      </c>
      <c r="C141" s="99"/>
      <c r="D141" s="99"/>
      <c r="E141" s="99"/>
      <c r="F141" s="99"/>
      <c r="G141" s="99"/>
    </row>
    <row r="142" spans="1:7" ht="12.75">
      <c r="A142" s="102" t="s">
        <v>31</v>
      </c>
      <c r="B142" s="103">
        <v>0.48677896411577315</v>
      </c>
      <c r="C142" s="99"/>
      <c r="D142" s="99"/>
      <c r="E142" s="99"/>
      <c r="F142" s="99"/>
      <c r="G142" s="99"/>
    </row>
    <row r="143" spans="1:7" ht="12.75">
      <c r="A143" s="102" t="s">
        <v>32</v>
      </c>
      <c r="B143" s="103">
        <v>0.37226086291412563</v>
      </c>
      <c r="C143" s="99"/>
      <c r="D143" s="99"/>
      <c r="E143" s="99"/>
      <c r="F143" s="99"/>
      <c r="G143" s="99"/>
    </row>
    <row r="144" spans="1:7" ht="13.5" thickBot="1">
      <c r="A144" s="104" t="s">
        <v>33</v>
      </c>
      <c r="B144" s="105">
        <v>22</v>
      </c>
      <c r="C144" s="99"/>
      <c r="D144" s="99"/>
      <c r="E144" s="99"/>
      <c r="F144" s="99"/>
      <c r="G144" s="99"/>
    </row>
    <row r="145" spans="1:7" ht="12.75">
      <c r="A145" s="99"/>
      <c r="B145" s="99"/>
      <c r="C145" s="99"/>
      <c r="D145" s="99"/>
      <c r="E145" s="99"/>
      <c r="F145" s="99"/>
      <c r="G145" s="99"/>
    </row>
    <row r="146" spans="1:7" ht="12.75">
      <c r="A146" s="99" t="s">
        <v>34</v>
      </c>
      <c r="B146" s="99"/>
      <c r="C146" s="99"/>
      <c r="D146" s="99"/>
      <c r="E146" s="99"/>
      <c r="F146" s="99"/>
      <c r="G146" s="99"/>
    </row>
    <row r="147" spans="1:8" ht="12.75">
      <c r="A147" s="106" t="s">
        <v>41</v>
      </c>
      <c r="B147" s="106" t="s">
        <v>43</v>
      </c>
      <c r="C147" s="106" t="s">
        <v>45</v>
      </c>
      <c r="D147" s="106" t="s">
        <v>46</v>
      </c>
      <c r="E147" s="106" t="s">
        <v>48</v>
      </c>
      <c r="F147" s="106" t="s">
        <v>11</v>
      </c>
      <c r="G147" s="642" t="s">
        <v>50</v>
      </c>
      <c r="H147" s="642"/>
    </row>
    <row r="148" spans="1:8" ht="13.5" thickBot="1">
      <c r="A148" s="107" t="s">
        <v>42</v>
      </c>
      <c r="B148" s="107" t="s">
        <v>44</v>
      </c>
      <c r="C148" s="107" t="s">
        <v>46</v>
      </c>
      <c r="D148" s="107" t="s">
        <v>47</v>
      </c>
      <c r="E148" s="107" t="s">
        <v>24</v>
      </c>
      <c r="F148" s="107" t="s">
        <v>49</v>
      </c>
      <c r="G148" s="107" t="s">
        <v>51</v>
      </c>
      <c r="H148" s="442" t="s">
        <v>52</v>
      </c>
    </row>
    <row r="149" spans="1:8" ht="13.5" thickTop="1">
      <c r="A149" s="108" t="s">
        <v>35</v>
      </c>
      <c r="B149" s="109">
        <v>1</v>
      </c>
      <c r="C149" s="103">
        <v>2.898783589757703</v>
      </c>
      <c r="D149" s="103">
        <v>2.898783589757703</v>
      </c>
      <c r="E149" s="103">
        <v>20.91804219174136</v>
      </c>
      <c r="F149" s="110">
        <v>0.00018431108614551609</v>
      </c>
      <c r="G149" s="111">
        <f>FINV(0.05,B149,B150)</f>
        <v>4.351243478421539</v>
      </c>
      <c r="H149" s="259">
        <f>FINV(0.01,B149,B150)</f>
        <v>8.095958046226688</v>
      </c>
    </row>
    <row r="150" spans="1:7" ht="12.75">
      <c r="A150" s="108" t="s">
        <v>36</v>
      </c>
      <c r="B150" s="109">
        <v>20</v>
      </c>
      <c r="C150" s="103">
        <v>2.7715630011513888</v>
      </c>
      <c r="D150" s="103">
        <v>0.13857815005756943</v>
      </c>
      <c r="E150" s="109"/>
      <c r="F150" s="109"/>
      <c r="G150" s="99"/>
    </row>
    <row r="151" spans="1:8" ht="13.5" thickBot="1">
      <c r="A151" s="112" t="s">
        <v>37</v>
      </c>
      <c r="B151" s="105">
        <v>21</v>
      </c>
      <c r="C151" s="113">
        <v>5.670346590909092</v>
      </c>
      <c r="D151" s="113"/>
      <c r="E151" s="105"/>
      <c r="F151" s="105"/>
      <c r="G151" s="114"/>
      <c r="H151" s="443"/>
    </row>
    <row r="152" spans="1:7" ht="12.75">
      <c r="A152" s="99"/>
      <c r="B152" s="99"/>
      <c r="C152" s="99"/>
      <c r="D152" s="99"/>
      <c r="E152" s="99"/>
      <c r="F152" s="99"/>
      <c r="G152" s="99"/>
    </row>
    <row r="153" spans="1:10" ht="12.75">
      <c r="A153" s="115"/>
      <c r="B153" s="115" t="s">
        <v>56</v>
      </c>
      <c r="C153" s="115" t="s">
        <v>53</v>
      </c>
      <c r="D153" s="115" t="s">
        <v>57</v>
      </c>
      <c r="E153" s="115" t="s">
        <v>11</v>
      </c>
      <c r="F153" s="115" t="s">
        <v>60</v>
      </c>
      <c r="G153" s="115"/>
      <c r="H153" s="257"/>
      <c r="I153" s="25"/>
      <c r="J153" s="25"/>
    </row>
    <row r="154" spans="1:10" ht="13.5" thickBot="1">
      <c r="A154" s="116" t="s">
        <v>55</v>
      </c>
      <c r="B154" s="116" t="s">
        <v>35</v>
      </c>
      <c r="C154" s="116" t="s">
        <v>59</v>
      </c>
      <c r="D154" s="116" t="s">
        <v>58</v>
      </c>
      <c r="E154" s="116" t="s">
        <v>56</v>
      </c>
      <c r="F154" s="116" t="s">
        <v>61</v>
      </c>
      <c r="G154" s="116" t="s">
        <v>62</v>
      </c>
      <c r="H154" s="117"/>
      <c r="I154" s="117"/>
      <c r="J154" s="25"/>
    </row>
    <row r="155" spans="1:10" ht="13.5" thickTop="1">
      <c r="A155" s="108" t="s">
        <v>38</v>
      </c>
      <c r="B155" s="103">
        <v>-2.177253014993259</v>
      </c>
      <c r="C155" s="103">
        <v>1.0019440486417786</v>
      </c>
      <c r="D155" s="103">
        <v>-2.173028541808011</v>
      </c>
      <c r="E155" s="103">
        <v>0.04196757822264892</v>
      </c>
      <c r="F155" s="103">
        <v>-4.267270705820289</v>
      </c>
      <c r="G155" s="103">
        <v>-0.0872353241662287</v>
      </c>
      <c r="H155" s="118"/>
      <c r="I155" s="118"/>
      <c r="J155" s="25"/>
    </row>
    <row r="156" spans="1:10" ht="13.5" thickBot="1">
      <c r="A156" s="112" t="s">
        <v>3</v>
      </c>
      <c r="B156" s="113">
        <v>0.1046151734032704</v>
      </c>
      <c r="C156" s="113">
        <v>0.02287358102763884</v>
      </c>
      <c r="D156" s="113">
        <v>4.573624622959593</v>
      </c>
      <c r="E156" s="113">
        <v>0.00018431108614547356</v>
      </c>
      <c r="F156" s="113">
        <v>0.05690174163516308</v>
      </c>
      <c r="G156" s="113">
        <v>0.1523286051713777</v>
      </c>
      <c r="H156" s="118"/>
      <c r="I156" s="118"/>
      <c r="J156" s="25"/>
    </row>
    <row r="157" ht="12.75"/>
    <row r="158" ht="12.75"/>
    <row r="159" ht="12.75"/>
    <row r="162" ht="12.75">
      <c r="A162" s="119" t="s">
        <v>189</v>
      </c>
    </row>
    <row r="166" spans="1:4" ht="12.75">
      <c r="A166" s="120"/>
      <c r="B166" s="121" t="s">
        <v>76</v>
      </c>
      <c r="C166" s="121" t="s">
        <v>7</v>
      </c>
      <c r="D166" s="121" t="s">
        <v>70</v>
      </c>
    </row>
    <row r="167" spans="1:12" ht="13.5" thickBot="1">
      <c r="A167" s="122" t="s">
        <v>7</v>
      </c>
      <c r="B167" s="123" t="s">
        <v>3</v>
      </c>
      <c r="C167" s="123" t="s">
        <v>69</v>
      </c>
      <c r="D167" s="123" t="s">
        <v>6</v>
      </c>
      <c r="F167" s="124" t="s">
        <v>8</v>
      </c>
      <c r="G167" s="125"/>
      <c r="H167" s="444"/>
      <c r="I167" s="125"/>
      <c r="J167" s="125" t="s">
        <v>9</v>
      </c>
      <c r="K167" s="126" t="s">
        <v>71</v>
      </c>
      <c r="L167" s="127" t="s">
        <v>11</v>
      </c>
    </row>
    <row r="168" spans="1:12" ht="13.5" thickTop="1">
      <c r="A168" s="23">
        <v>1</v>
      </c>
      <c r="B168" s="26">
        <v>0.1</v>
      </c>
      <c r="C168" s="26">
        <v>1</v>
      </c>
      <c r="D168" s="130">
        <v>25</v>
      </c>
      <c r="F168" s="39" t="s">
        <v>75</v>
      </c>
      <c r="G168" s="25"/>
      <c r="H168" s="257"/>
      <c r="I168" s="25"/>
      <c r="J168" s="128">
        <v>31</v>
      </c>
      <c r="K168" s="43">
        <v>32.611111111111114</v>
      </c>
      <c r="L168" s="129"/>
    </row>
    <row r="169" spans="1:12" ht="12.75">
      <c r="A169" s="23">
        <v>2</v>
      </c>
      <c r="B169" s="26">
        <v>0.1</v>
      </c>
      <c r="C169" s="26">
        <v>2</v>
      </c>
      <c r="D169" s="130">
        <v>28</v>
      </c>
      <c r="F169" s="39" t="s">
        <v>72</v>
      </c>
      <c r="G169" s="25"/>
      <c r="H169" s="257"/>
      <c r="I169" s="25"/>
      <c r="J169" s="128">
        <v>2</v>
      </c>
      <c r="K169" s="131">
        <v>5.25</v>
      </c>
      <c r="L169" s="132">
        <v>0.0007375168847556646</v>
      </c>
    </row>
    <row r="170" spans="1:12" ht="12.75">
      <c r="A170" s="23">
        <v>3</v>
      </c>
      <c r="B170" s="26">
        <v>0.1</v>
      </c>
      <c r="C170" s="26">
        <v>3</v>
      </c>
      <c r="D170" s="130">
        <v>25</v>
      </c>
      <c r="F170" s="39" t="s">
        <v>73</v>
      </c>
      <c r="G170" s="25"/>
      <c r="H170" s="257"/>
      <c r="I170" s="25"/>
      <c r="J170" s="128">
        <v>-1.3</v>
      </c>
      <c r="K170" s="131">
        <v>-1.6944444444444444</v>
      </c>
      <c r="L170" s="132">
        <v>0.03219044653416933</v>
      </c>
    </row>
    <row r="171" spans="1:12" ht="13.5" thickBot="1">
      <c r="A171" s="23">
        <v>4</v>
      </c>
      <c r="B171" s="26">
        <v>0.1</v>
      </c>
      <c r="C171" s="26">
        <v>4</v>
      </c>
      <c r="D171" s="130">
        <v>22</v>
      </c>
      <c r="F171" s="133" t="s">
        <v>74</v>
      </c>
      <c r="G171" s="134"/>
      <c r="H171" s="443"/>
      <c r="I171" s="134"/>
      <c r="J171" s="135">
        <v>0.15</v>
      </c>
      <c r="K171" s="136">
        <v>0.1320508853946329</v>
      </c>
      <c r="L171" s="137"/>
    </row>
    <row r="172" spans="1:12" ht="12.75">
      <c r="A172" s="23">
        <v>5</v>
      </c>
      <c r="B172" s="26">
        <v>0.1</v>
      </c>
      <c r="C172" s="26">
        <v>5</v>
      </c>
      <c r="D172" s="130">
        <v>23</v>
      </c>
      <c r="F172" s="138" t="s">
        <v>0</v>
      </c>
      <c r="G172" s="139"/>
      <c r="H172" s="445"/>
      <c r="I172" s="139"/>
      <c r="J172" s="140">
        <v>1</v>
      </c>
      <c r="K172" s="63"/>
      <c r="L172" s="64"/>
    </row>
    <row r="173" spans="1:4" ht="12.75">
      <c r="A173" s="23">
        <v>6</v>
      </c>
      <c r="B173" s="26">
        <v>0.1</v>
      </c>
      <c r="C173" s="26">
        <v>6</v>
      </c>
      <c r="D173" s="130">
        <v>31</v>
      </c>
    </row>
    <row r="174" spans="1:4" ht="12.75">
      <c r="A174" s="23">
        <v>7</v>
      </c>
      <c r="B174" s="26">
        <v>0.2</v>
      </c>
      <c r="C174" s="26">
        <v>1</v>
      </c>
      <c r="D174" s="130">
        <v>40</v>
      </c>
    </row>
    <row r="175" spans="1:4" ht="12.75">
      <c r="A175" s="23">
        <v>8</v>
      </c>
      <c r="B175" s="26">
        <v>0.2</v>
      </c>
      <c r="C175" s="26">
        <v>2</v>
      </c>
      <c r="D175" s="130">
        <v>31</v>
      </c>
    </row>
    <row r="176" spans="1:4" ht="12.75">
      <c r="A176" s="23">
        <v>9</v>
      </c>
      <c r="B176" s="26">
        <v>0.2</v>
      </c>
      <c r="C176" s="26">
        <v>3</v>
      </c>
      <c r="D176" s="130">
        <v>27</v>
      </c>
    </row>
    <row r="177" spans="1:4" ht="12.75">
      <c r="A177" s="23">
        <v>10</v>
      </c>
      <c r="B177" s="26">
        <v>0.2</v>
      </c>
      <c r="C177" s="26">
        <v>4</v>
      </c>
      <c r="D177" s="130">
        <v>40</v>
      </c>
    </row>
    <row r="178" spans="1:4" ht="12.75">
      <c r="A178" s="23">
        <v>11</v>
      </c>
      <c r="B178" s="26">
        <v>0.2</v>
      </c>
      <c r="C178" s="26">
        <v>5</v>
      </c>
      <c r="D178" s="130">
        <v>43</v>
      </c>
    </row>
    <row r="179" spans="1:4" ht="12.75">
      <c r="A179" s="23">
        <v>12</v>
      </c>
      <c r="B179" s="26">
        <v>0.2</v>
      </c>
      <c r="C179" s="26">
        <v>6</v>
      </c>
      <c r="D179" s="130">
        <v>35</v>
      </c>
    </row>
    <row r="180" spans="1:4" ht="12.75">
      <c r="A180" s="23">
        <v>13</v>
      </c>
      <c r="B180" s="26">
        <v>0.3</v>
      </c>
      <c r="C180" s="26">
        <v>1</v>
      </c>
      <c r="D180" s="130">
        <v>34</v>
      </c>
    </row>
    <row r="181" spans="1:4" ht="12.75">
      <c r="A181" s="23">
        <v>14</v>
      </c>
      <c r="B181" s="26">
        <v>0.3</v>
      </c>
      <c r="C181" s="26">
        <v>2</v>
      </c>
      <c r="D181" s="130">
        <v>37</v>
      </c>
    </row>
    <row r="182" spans="1:4" ht="12.75">
      <c r="A182" s="23">
        <v>15</v>
      </c>
      <c r="B182" s="26">
        <v>0.3</v>
      </c>
      <c r="C182" s="26">
        <v>3</v>
      </c>
      <c r="D182" s="130">
        <v>37</v>
      </c>
    </row>
    <row r="183" spans="1:4" ht="12.75">
      <c r="A183" s="23">
        <v>16</v>
      </c>
      <c r="B183" s="26">
        <v>0.3</v>
      </c>
      <c r="C183" s="26">
        <v>4</v>
      </c>
      <c r="D183" s="130">
        <v>39</v>
      </c>
    </row>
    <row r="184" spans="1:4" ht="12.75">
      <c r="A184" s="23">
        <v>17</v>
      </c>
      <c r="B184" s="26">
        <v>0.3</v>
      </c>
      <c r="C184" s="26">
        <v>5</v>
      </c>
      <c r="D184" s="130">
        <v>32</v>
      </c>
    </row>
    <row r="185" spans="1:4" ht="12.75">
      <c r="A185" s="33">
        <v>18</v>
      </c>
      <c r="B185" s="63">
        <v>0.3</v>
      </c>
      <c r="C185" s="63">
        <v>6</v>
      </c>
      <c r="D185" s="141">
        <v>38</v>
      </c>
    </row>
    <row r="187" ht="12.75">
      <c r="A187" s="1" t="s">
        <v>190</v>
      </c>
    </row>
    <row r="189" spans="1:4" ht="12.75">
      <c r="A189" s="142"/>
      <c r="B189" s="650" t="s">
        <v>77</v>
      </c>
      <c r="C189" s="651"/>
      <c r="D189" s="652"/>
    </row>
    <row r="190" spans="1:4" ht="13.5" thickBot="1">
      <c r="A190" s="143" t="s">
        <v>69</v>
      </c>
      <c r="B190" s="144">
        <v>0.1</v>
      </c>
      <c r="C190" s="145">
        <v>0.2</v>
      </c>
      <c r="D190" s="144">
        <v>0.3</v>
      </c>
    </row>
    <row r="191" spans="1:4" ht="13.5" thickTop="1">
      <c r="A191" s="146">
        <v>1</v>
      </c>
      <c r="B191" s="26">
        <f aca="true" t="shared" si="5" ref="B191:B196">D168</f>
        <v>25</v>
      </c>
      <c r="C191" s="25">
        <f aca="true" t="shared" si="6" ref="C191:C196">D174</f>
        <v>40</v>
      </c>
      <c r="D191" s="26">
        <f aca="true" t="shared" si="7" ref="D191:D196">D180</f>
        <v>34</v>
      </c>
    </row>
    <row r="192" spans="1:4" ht="12.75">
      <c r="A192" s="146">
        <v>2</v>
      </c>
      <c r="B192" s="26">
        <f t="shared" si="5"/>
        <v>28</v>
      </c>
      <c r="C192" s="25">
        <f t="shared" si="6"/>
        <v>31</v>
      </c>
      <c r="D192" s="26">
        <f t="shared" si="7"/>
        <v>37</v>
      </c>
    </row>
    <row r="193" spans="1:4" ht="12.75">
      <c r="A193" s="146">
        <v>3</v>
      </c>
      <c r="B193" s="26">
        <f t="shared" si="5"/>
        <v>25</v>
      </c>
      <c r="C193" s="25">
        <f t="shared" si="6"/>
        <v>27</v>
      </c>
      <c r="D193" s="26">
        <f t="shared" si="7"/>
        <v>37</v>
      </c>
    </row>
    <row r="194" spans="1:4" ht="12.75">
      <c r="A194" s="146">
        <v>4</v>
      </c>
      <c r="B194" s="26">
        <f t="shared" si="5"/>
        <v>22</v>
      </c>
      <c r="C194" s="25">
        <f t="shared" si="6"/>
        <v>40</v>
      </c>
      <c r="D194" s="26">
        <f t="shared" si="7"/>
        <v>39</v>
      </c>
    </row>
    <row r="195" spans="1:4" ht="12.75">
      <c r="A195" s="146">
        <v>5</v>
      </c>
      <c r="B195" s="26">
        <f t="shared" si="5"/>
        <v>23</v>
      </c>
      <c r="C195" s="25">
        <f t="shared" si="6"/>
        <v>43</v>
      </c>
      <c r="D195" s="26">
        <f t="shared" si="7"/>
        <v>32</v>
      </c>
    </row>
    <row r="196" spans="1:4" ht="12.75">
      <c r="A196" s="147">
        <v>6</v>
      </c>
      <c r="B196" s="63">
        <f t="shared" si="5"/>
        <v>31</v>
      </c>
      <c r="C196" s="139">
        <f t="shared" si="6"/>
        <v>35</v>
      </c>
      <c r="D196" s="63">
        <f t="shared" si="7"/>
        <v>38</v>
      </c>
    </row>
    <row r="197" spans="1:4" ht="12.75">
      <c r="A197" s="147" t="s">
        <v>78</v>
      </c>
      <c r="B197" s="63">
        <f>SUM(B191:B196)</f>
        <v>154</v>
      </c>
      <c r="C197" s="63">
        <f>SUM(C191:C196)</f>
        <v>216</v>
      </c>
      <c r="D197" s="63">
        <f>SUM(D191:D196)</f>
        <v>217</v>
      </c>
    </row>
    <row r="199" spans="4:11" ht="12.75">
      <c r="D199" s="25"/>
      <c r="E199" s="25"/>
      <c r="F199" s="25"/>
      <c r="G199" s="25"/>
      <c r="H199" s="257"/>
      <c r="I199" s="25"/>
      <c r="J199" s="25"/>
      <c r="K199" s="25"/>
    </row>
    <row r="200" spans="1:11" ht="12.75">
      <c r="A200" s="148" t="s">
        <v>79</v>
      </c>
      <c r="B200" s="149">
        <f>COUNT(B197:D197)</f>
        <v>3</v>
      </c>
      <c r="D200" s="25"/>
      <c r="E200" s="25"/>
      <c r="F200" s="25"/>
      <c r="G200" s="25"/>
      <c r="H200" s="257"/>
      <c r="I200" s="25"/>
      <c r="J200" s="25"/>
      <c r="K200" s="25"/>
    </row>
    <row r="201" spans="1:10" ht="12.75">
      <c r="A201" s="148" t="s">
        <v>80</v>
      </c>
      <c r="B201" s="149">
        <f>COUNT(B191:B196)</f>
        <v>6</v>
      </c>
      <c r="D201" s="25"/>
      <c r="E201" s="25"/>
      <c r="F201" s="25"/>
      <c r="G201" s="25"/>
      <c r="H201" s="257"/>
      <c r="I201" s="25"/>
      <c r="J201" s="25"/>
    </row>
    <row r="202" spans="1:10" ht="12.75">
      <c r="A202" s="25"/>
      <c r="B202" s="25"/>
      <c r="C202" s="150"/>
      <c r="D202" s="25"/>
      <c r="E202" s="25"/>
      <c r="F202" s="25"/>
      <c r="G202" s="25"/>
      <c r="H202" s="257"/>
      <c r="I202" s="25"/>
      <c r="J202" s="25"/>
    </row>
    <row r="203" spans="1:10" ht="12.75">
      <c r="A203" s="23"/>
      <c r="B203" s="25"/>
      <c r="C203" s="25"/>
      <c r="D203" s="25"/>
      <c r="E203" s="25"/>
      <c r="F203" s="25"/>
      <c r="G203" s="25"/>
      <c r="H203" s="257"/>
      <c r="I203" s="25"/>
      <c r="J203" s="25"/>
    </row>
    <row r="204" spans="1:10" ht="12.75">
      <c r="A204" s="23"/>
      <c r="B204" s="25"/>
      <c r="C204" s="25"/>
      <c r="D204" s="25"/>
      <c r="E204" s="25"/>
      <c r="F204" s="25"/>
      <c r="G204" s="25"/>
      <c r="H204" s="257"/>
      <c r="I204" s="25"/>
      <c r="J204" s="25"/>
    </row>
    <row r="205" spans="1:10" ht="12.75">
      <c r="A205" s="23"/>
      <c r="B205" s="25"/>
      <c r="C205" s="25"/>
      <c r="D205" s="25"/>
      <c r="E205" s="25"/>
      <c r="F205" s="25"/>
      <c r="G205" s="25"/>
      <c r="H205" s="257"/>
      <c r="I205" s="25"/>
      <c r="J205" s="25"/>
    </row>
    <row r="206" spans="1:10" ht="12.75">
      <c r="A206" s="23"/>
      <c r="B206" s="25"/>
      <c r="C206" s="25"/>
      <c r="D206" s="25"/>
      <c r="E206" s="25"/>
      <c r="F206" s="25"/>
      <c r="G206" s="25"/>
      <c r="H206" s="257"/>
      <c r="I206" s="25"/>
      <c r="J206" s="25"/>
    </row>
    <row r="207" spans="1:9" ht="12.75">
      <c r="A207" s="20"/>
      <c r="B207" s="37"/>
      <c r="C207" s="3"/>
      <c r="D207" s="21" t="s">
        <v>82</v>
      </c>
      <c r="E207" s="36" t="s">
        <v>87</v>
      </c>
      <c r="F207" s="21"/>
      <c r="G207" s="36"/>
      <c r="H207" s="446"/>
      <c r="I207" s="36"/>
    </row>
    <row r="208" spans="1:9" ht="12.75">
      <c r="A208" s="23"/>
      <c r="B208" s="25"/>
      <c r="C208" s="24" t="s">
        <v>81</v>
      </c>
      <c r="D208" s="40" t="s">
        <v>83</v>
      </c>
      <c r="E208" s="26" t="s">
        <v>86</v>
      </c>
      <c r="F208" s="40" t="s">
        <v>85</v>
      </c>
      <c r="G208" s="24" t="s">
        <v>46</v>
      </c>
      <c r="H208" s="281" t="s">
        <v>89</v>
      </c>
      <c r="I208" s="24" t="s">
        <v>11</v>
      </c>
    </row>
    <row r="209" spans="1:9" ht="13.5" thickBot="1">
      <c r="A209" s="151" t="s">
        <v>92</v>
      </c>
      <c r="B209" s="152"/>
      <c r="C209" s="28" t="s">
        <v>44</v>
      </c>
      <c r="D209" s="153" t="s">
        <v>84</v>
      </c>
      <c r="E209" s="30" t="s">
        <v>37</v>
      </c>
      <c r="F209" s="153" t="s">
        <v>46</v>
      </c>
      <c r="G209" s="28" t="s">
        <v>47</v>
      </c>
      <c r="H209" s="29" t="s">
        <v>90</v>
      </c>
      <c r="I209" s="28" t="s">
        <v>91</v>
      </c>
    </row>
    <row r="210" spans="1:9" ht="13.5" thickTop="1">
      <c r="A210" s="23" t="s">
        <v>93</v>
      </c>
      <c r="B210" s="25"/>
      <c r="C210" s="154">
        <f>B200*B201-1</f>
        <v>17</v>
      </c>
      <c r="D210" s="155">
        <v>1</v>
      </c>
      <c r="E210" s="156">
        <f>VAR(B191:D196)</f>
        <v>41.89869281045749</v>
      </c>
      <c r="F210" s="157">
        <f>C210*E210/D210</f>
        <v>712.2777777777774</v>
      </c>
      <c r="G210" s="158"/>
      <c r="H210" s="292"/>
      <c r="I210" s="158"/>
    </row>
    <row r="211" spans="1:9" ht="12.75">
      <c r="A211" s="23" t="s">
        <v>94</v>
      </c>
      <c r="B211" s="25"/>
      <c r="C211" s="160">
        <f>B200-1</f>
        <v>2</v>
      </c>
      <c r="D211" s="161">
        <f>B201</f>
        <v>6</v>
      </c>
      <c r="E211" s="162">
        <f>VAR(B197:D197)</f>
        <v>1302.3333333333358</v>
      </c>
      <c r="F211" s="163">
        <f>C211*E211/D211</f>
        <v>434.11111111111194</v>
      </c>
      <c r="G211" s="164">
        <f>F211/C211</f>
        <v>217.05555555555597</v>
      </c>
      <c r="H211" s="292">
        <f>G211/G212</f>
        <v>11.704613541042615</v>
      </c>
      <c r="I211" s="165">
        <f>FDIST(H211,C211,C212)</f>
        <v>0.0008658002046062379</v>
      </c>
    </row>
    <row r="212" spans="1:9" ht="12.75">
      <c r="A212" s="33" t="s">
        <v>95</v>
      </c>
      <c r="B212" s="139"/>
      <c r="C212" s="166">
        <f>C210-C211</f>
        <v>15</v>
      </c>
      <c r="D212" s="167" t="s">
        <v>88</v>
      </c>
      <c r="E212" s="168"/>
      <c r="F212" s="169">
        <f>F210-F211</f>
        <v>278.16666666666544</v>
      </c>
      <c r="G212" s="168">
        <f>F212/C212</f>
        <v>18.544444444444363</v>
      </c>
      <c r="H212" s="447"/>
      <c r="I212" s="170"/>
    </row>
    <row r="213" ht="12.75"/>
    <row r="214" ht="12.75"/>
    <row r="215" ht="12.75"/>
    <row r="217" spans="5:9" ht="12.75">
      <c r="E217" s="171"/>
      <c r="I217" s="171"/>
    </row>
    <row r="218" ht="12.75">
      <c r="A218" s="1" t="s">
        <v>191</v>
      </c>
    </row>
    <row r="219" spans="1:7" ht="12.75">
      <c r="A219" s="172" t="s">
        <v>96</v>
      </c>
      <c r="B219" s="99"/>
      <c r="C219" s="99"/>
      <c r="D219" s="99"/>
      <c r="E219" s="99"/>
      <c r="F219" s="99"/>
      <c r="G219" s="99"/>
    </row>
    <row r="220" spans="1:7" ht="12.75">
      <c r="A220" s="99"/>
      <c r="B220" s="99"/>
      <c r="C220" s="99"/>
      <c r="D220" s="99"/>
      <c r="E220" s="99"/>
      <c r="F220" s="99"/>
      <c r="G220" s="173"/>
    </row>
    <row r="221" spans="1:7" ht="13.5" thickBot="1">
      <c r="A221" s="172" t="s">
        <v>97</v>
      </c>
      <c r="B221" s="172"/>
      <c r="C221" s="172"/>
      <c r="D221" s="172"/>
      <c r="E221" s="172"/>
      <c r="F221" s="99"/>
      <c r="G221" s="99"/>
    </row>
    <row r="222" spans="1:7" ht="12.75">
      <c r="A222" s="174" t="s">
        <v>98</v>
      </c>
      <c r="B222" s="174" t="s">
        <v>99</v>
      </c>
      <c r="C222" s="174" t="s">
        <v>100</v>
      </c>
      <c r="D222" s="174" t="s">
        <v>101</v>
      </c>
      <c r="E222" s="174" t="s">
        <v>102</v>
      </c>
      <c r="F222" s="99"/>
      <c r="G222" s="99"/>
    </row>
    <row r="223" spans="1:7" ht="12.75">
      <c r="A223" s="175">
        <v>0.1</v>
      </c>
      <c r="B223" s="109">
        <v>6</v>
      </c>
      <c r="C223" s="109">
        <v>154</v>
      </c>
      <c r="D223" s="103">
        <v>25.666666666666668</v>
      </c>
      <c r="E223" s="103">
        <v>11.066666666666697</v>
      </c>
      <c r="F223" s="99"/>
      <c r="G223" s="99"/>
    </row>
    <row r="224" spans="1:7" ht="12.75">
      <c r="A224" s="175">
        <v>0.2</v>
      </c>
      <c r="B224" s="109">
        <v>6</v>
      </c>
      <c r="C224" s="109">
        <v>216</v>
      </c>
      <c r="D224" s="103">
        <v>36</v>
      </c>
      <c r="E224" s="103">
        <v>37.6</v>
      </c>
      <c r="F224" s="99"/>
      <c r="G224" s="99"/>
    </row>
    <row r="225" spans="1:7" ht="13.5" thickBot="1">
      <c r="A225" s="176">
        <v>0.3</v>
      </c>
      <c r="B225" s="105">
        <v>6</v>
      </c>
      <c r="C225" s="105">
        <v>217</v>
      </c>
      <c r="D225" s="113">
        <v>36.166666666666664</v>
      </c>
      <c r="E225" s="113">
        <v>6.966666666666606</v>
      </c>
      <c r="F225" s="99"/>
      <c r="G225" s="99"/>
    </row>
    <row r="226" spans="1:7" ht="12.75">
      <c r="A226" s="99"/>
      <c r="B226" s="99"/>
      <c r="C226" s="99"/>
      <c r="D226" s="99"/>
      <c r="E226" s="99"/>
      <c r="F226" s="99"/>
      <c r="G226" s="99"/>
    </row>
    <row r="227" spans="1:7" ht="12.75">
      <c r="A227" s="99"/>
      <c r="B227" s="99"/>
      <c r="C227" s="99"/>
      <c r="D227" s="99"/>
      <c r="E227" s="99"/>
      <c r="F227" s="99"/>
      <c r="G227" s="99"/>
    </row>
    <row r="228" spans="1:8" ht="12.75">
      <c r="A228" s="172" t="s">
        <v>34</v>
      </c>
      <c r="B228" s="172"/>
      <c r="C228" s="172"/>
      <c r="D228" s="172"/>
      <c r="E228" s="172"/>
      <c r="F228" s="172"/>
      <c r="G228" s="172"/>
      <c r="H228" s="448"/>
    </row>
    <row r="229" spans="1:8" ht="12.75">
      <c r="A229" s="177" t="s">
        <v>41</v>
      </c>
      <c r="B229" s="177" t="s">
        <v>45</v>
      </c>
      <c r="C229" s="177" t="s">
        <v>43</v>
      </c>
      <c r="D229" s="177" t="s">
        <v>46</v>
      </c>
      <c r="E229" s="177" t="s">
        <v>48</v>
      </c>
      <c r="F229" s="177" t="s">
        <v>11</v>
      </c>
      <c r="G229" s="632" t="s">
        <v>50</v>
      </c>
      <c r="H229" s="632"/>
    </row>
    <row r="230" spans="1:8" ht="13.5" thickBot="1">
      <c r="A230" s="178" t="s">
        <v>42</v>
      </c>
      <c r="B230" s="178" t="s">
        <v>46</v>
      </c>
      <c r="C230" s="178" t="s">
        <v>44</v>
      </c>
      <c r="D230" s="178" t="s">
        <v>47</v>
      </c>
      <c r="E230" s="178" t="s">
        <v>24</v>
      </c>
      <c r="F230" s="178" t="s">
        <v>49</v>
      </c>
      <c r="G230" s="178" t="s">
        <v>51</v>
      </c>
      <c r="H230" s="449" t="s">
        <v>52</v>
      </c>
    </row>
    <row r="231" spans="1:8" ht="13.5" thickTop="1">
      <c r="A231" s="108" t="s">
        <v>103</v>
      </c>
      <c r="B231" s="103">
        <v>434.1111111111095</v>
      </c>
      <c r="C231" s="109">
        <v>2</v>
      </c>
      <c r="D231" s="103">
        <v>217.05555555555475</v>
      </c>
      <c r="E231" s="103">
        <v>11.704613541042445</v>
      </c>
      <c r="F231" s="103">
        <v>0.0008658002046062964</v>
      </c>
      <c r="G231" s="179">
        <v>3.682316673803143</v>
      </c>
      <c r="H231" s="450">
        <f>FINV(0.01,C231,C232)</f>
        <v>6.358873480731338</v>
      </c>
    </row>
    <row r="232" spans="1:7" ht="12.75">
      <c r="A232" s="108" t="s">
        <v>104</v>
      </c>
      <c r="B232" s="103">
        <v>278.1666666666679</v>
      </c>
      <c r="C232" s="109">
        <v>15</v>
      </c>
      <c r="D232" s="103">
        <v>18.544444444444526</v>
      </c>
      <c r="E232" s="103"/>
      <c r="F232" s="103"/>
      <c r="G232" s="103"/>
    </row>
    <row r="233" spans="1:7" ht="12.75">
      <c r="A233" s="108"/>
      <c r="B233" s="103"/>
      <c r="C233" s="109"/>
      <c r="D233" s="109"/>
      <c r="E233" s="109"/>
      <c r="F233" s="109"/>
      <c r="G233" s="109"/>
    </row>
    <row r="234" spans="1:8" ht="13.5" thickBot="1">
      <c r="A234" s="112" t="s">
        <v>37</v>
      </c>
      <c r="B234" s="113">
        <v>712.2777777777774</v>
      </c>
      <c r="C234" s="105">
        <v>17</v>
      </c>
      <c r="D234" s="105"/>
      <c r="E234" s="105"/>
      <c r="F234" s="105"/>
      <c r="G234" s="105"/>
      <c r="H234" s="443"/>
    </row>
    <row r="235" ht="12.75"/>
    <row r="238" ht="12.75"/>
    <row r="239" ht="12.75"/>
    <row r="240" ht="12.75">
      <c r="A240" s="1" t="s">
        <v>224</v>
      </c>
    </row>
    <row r="241" ht="12.75"/>
    <row r="242" spans="1:10" ht="12.75">
      <c r="A242" s="180"/>
      <c r="B242" s="643" t="s">
        <v>113</v>
      </c>
      <c r="C242" s="633"/>
      <c r="D242" s="634"/>
      <c r="E242" s="321" t="s">
        <v>45</v>
      </c>
      <c r="F242" s="501" t="s">
        <v>235</v>
      </c>
      <c r="G242" s="187" t="s">
        <v>236</v>
      </c>
      <c r="H242" s="502" t="s">
        <v>226</v>
      </c>
      <c r="I242" s="187" t="s">
        <v>11</v>
      </c>
      <c r="J242" s="321" t="s">
        <v>228</v>
      </c>
    </row>
    <row r="243" spans="1:10" ht="13.5" thickBot="1">
      <c r="A243" s="181" t="s">
        <v>111</v>
      </c>
      <c r="B243" s="182">
        <f>D223</f>
        <v>25.666666666666668</v>
      </c>
      <c r="C243" s="182">
        <f>D224</f>
        <v>36</v>
      </c>
      <c r="D243" s="182">
        <f>D225</f>
        <v>36.166666666666664</v>
      </c>
      <c r="E243" s="322" t="s">
        <v>225</v>
      </c>
      <c r="F243" s="477" t="s">
        <v>3</v>
      </c>
      <c r="G243" s="188" t="s">
        <v>111</v>
      </c>
      <c r="H243" s="503" t="s">
        <v>227</v>
      </c>
      <c r="I243" s="188" t="s">
        <v>227</v>
      </c>
      <c r="J243" s="322" t="s">
        <v>35</v>
      </c>
    </row>
    <row r="244" spans="1:10" ht="13.5" thickTop="1">
      <c r="A244" s="146" t="s">
        <v>112</v>
      </c>
      <c r="B244" s="26">
        <v>-1</v>
      </c>
      <c r="C244" s="26">
        <v>0</v>
      </c>
      <c r="D244" s="26">
        <v>1</v>
      </c>
      <c r="E244" s="183">
        <f>$B$243*B244+$C$243*C244+$D$243*D244</f>
        <v>10.499999999999996</v>
      </c>
      <c r="F244" s="610">
        <f>B244^2+C244^2+D244^2</f>
        <v>2</v>
      </c>
      <c r="G244" s="611">
        <f>6*E244^2/F244</f>
        <v>330.7499999999998</v>
      </c>
      <c r="H244" s="612">
        <f>G244/$D$232</f>
        <v>17.835530257639213</v>
      </c>
      <c r="I244" s="613">
        <f>FDIST(H244,1,$C$232)</f>
        <v>0.0007375168847556855</v>
      </c>
      <c r="J244" s="614">
        <f>E244/F244</f>
        <v>5.249999999999998</v>
      </c>
    </row>
    <row r="245" spans="1:10" ht="12.75">
      <c r="A245" s="147" t="s">
        <v>114</v>
      </c>
      <c r="B245" s="63">
        <v>1</v>
      </c>
      <c r="C245" s="63">
        <v>-2</v>
      </c>
      <c r="D245" s="63">
        <v>1</v>
      </c>
      <c r="E245" s="184">
        <f>$B$243*B245+$C$243*C245+$D$243*D245</f>
        <v>-10.166666666666664</v>
      </c>
      <c r="F245" s="615">
        <f>B245^2+C245^2+D245^2</f>
        <v>6</v>
      </c>
      <c r="G245" s="616">
        <f>6*E245^2/F245</f>
        <v>103.36111111111104</v>
      </c>
      <c r="H245" s="617">
        <f>G245/$D$232</f>
        <v>5.573696824445748</v>
      </c>
      <c r="I245" s="618">
        <f>FDIST(H245,1,$C$232)</f>
        <v>0.032190446534169845</v>
      </c>
      <c r="J245" s="619">
        <f>E245/F245</f>
        <v>-1.694444444444444</v>
      </c>
    </row>
    <row r="246" spans="2:7" ht="12.75">
      <c r="B246" s="185"/>
      <c r="C246" s="185"/>
      <c r="D246" s="185"/>
      <c r="G246" s="171"/>
    </row>
    <row r="247" spans="1:7" ht="12.75">
      <c r="A247" s="362" t="s">
        <v>237</v>
      </c>
      <c r="B247" s="185"/>
      <c r="C247" s="185"/>
      <c r="D247" s="185"/>
      <c r="G247" s="171"/>
    </row>
    <row r="248" spans="2:7" ht="12.75">
      <c r="B248" s="185"/>
      <c r="C248" s="185"/>
      <c r="D248" s="185"/>
      <c r="G248" s="171"/>
    </row>
    <row r="249" spans="2:7" ht="12.75">
      <c r="B249" s="185"/>
      <c r="C249" s="185"/>
      <c r="D249" s="185"/>
      <c r="G249" s="171"/>
    </row>
    <row r="250" spans="2:7" ht="12.75">
      <c r="B250" s="185"/>
      <c r="C250" s="185"/>
      <c r="D250" s="185"/>
      <c r="G250" s="171"/>
    </row>
    <row r="251" spans="2:7" ht="12.75">
      <c r="B251" s="185"/>
      <c r="C251" s="185"/>
      <c r="D251" s="185"/>
      <c r="G251" s="171"/>
    </row>
    <row r="252" spans="2:7" ht="12.75">
      <c r="B252" s="185"/>
      <c r="C252" s="185"/>
      <c r="D252" s="185"/>
      <c r="G252" s="171"/>
    </row>
    <row r="253" spans="2:7" ht="12.75">
      <c r="B253" s="185"/>
      <c r="C253" s="185"/>
      <c r="D253" s="185"/>
      <c r="G253" s="171"/>
    </row>
    <row r="254" spans="2:7" ht="12.75">
      <c r="B254" s="185"/>
      <c r="C254" s="185"/>
      <c r="D254" s="185"/>
      <c r="G254" s="171"/>
    </row>
    <row r="255" spans="2:7" ht="12.75">
      <c r="B255" s="185"/>
      <c r="C255" s="185"/>
      <c r="D255" s="185"/>
      <c r="G255" s="171"/>
    </row>
    <row r="256" spans="2:7" ht="12.75">
      <c r="B256" s="185"/>
      <c r="C256" s="185"/>
      <c r="D256" s="185"/>
      <c r="G256" s="171"/>
    </row>
    <row r="257" spans="1:7" ht="12.75">
      <c r="A257" s="332" t="s">
        <v>101</v>
      </c>
      <c r="B257" s="332" t="s">
        <v>229</v>
      </c>
      <c r="C257" s="332" t="s">
        <v>230</v>
      </c>
      <c r="D257" s="333"/>
      <c r="E257" s="333"/>
      <c r="G257" s="171"/>
    </row>
    <row r="258" spans="1:7" ht="12.75">
      <c r="A258" s="346">
        <f>AVERAGE(B243:D243)</f>
        <v>32.611111111111114</v>
      </c>
      <c r="B258" s="346">
        <f>J244</f>
        <v>5.249999999999998</v>
      </c>
      <c r="C258" s="346">
        <f>J245</f>
        <v>-1.694444444444444</v>
      </c>
      <c r="D258" s="333"/>
      <c r="E258" s="333"/>
      <c r="G258" s="171"/>
    </row>
    <row r="259" spans="1:7" ht="13.5" thickBot="1">
      <c r="A259" s="334" t="s">
        <v>231</v>
      </c>
      <c r="B259" s="335" t="s">
        <v>232</v>
      </c>
      <c r="C259" s="336" t="s">
        <v>234</v>
      </c>
      <c r="D259" s="337" t="s">
        <v>233</v>
      </c>
      <c r="E259" s="335" t="s">
        <v>71</v>
      </c>
      <c r="G259" s="171"/>
    </row>
    <row r="260" spans="1:7" ht="13.5" thickTop="1">
      <c r="A260" s="347">
        <v>-1</v>
      </c>
      <c r="B260" s="348">
        <v>1</v>
      </c>
      <c r="C260" s="349">
        <f>B190</f>
        <v>0.1</v>
      </c>
      <c r="D260" s="350">
        <f>B243</f>
        <v>25.666666666666668</v>
      </c>
      <c r="E260" s="351">
        <f>$A$258+$B$258*A260+$C$258*B260</f>
        <v>25.66666666666667</v>
      </c>
      <c r="G260" s="171"/>
    </row>
    <row r="261" spans="1:7" ht="12.75">
      <c r="A261" s="352">
        <v>0</v>
      </c>
      <c r="B261" s="353">
        <v>-2</v>
      </c>
      <c r="C261" s="354">
        <f>C190</f>
        <v>0.2</v>
      </c>
      <c r="D261" s="355">
        <f>C243</f>
        <v>36</v>
      </c>
      <c r="E261" s="356">
        <f>$A$258+$B$258*A261+$C$258*B261</f>
        <v>36</v>
      </c>
      <c r="G261" s="171"/>
    </row>
    <row r="262" spans="1:7" ht="12.75">
      <c r="A262" s="357">
        <v>1</v>
      </c>
      <c r="B262" s="358">
        <v>1</v>
      </c>
      <c r="C262" s="359">
        <f>D190</f>
        <v>0.3</v>
      </c>
      <c r="D262" s="360">
        <f>D243</f>
        <v>36.166666666666664</v>
      </c>
      <c r="E262" s="361">
        <f>$A$258+$B$258*A262+$C$258*B262</f>
        <v>36.16666666666667</v>
      </c>
      <c r="G262" s="171"/>
    </row>
    <row r="263" spans="2:7" ht="12.75">
      <c r="B263" s="185"/>
      <c r="C263" s="185"/>
      <c r="D263" s="185"/>
      <c r="G263" s="171"/>
    </row>
    <row r="264" spans="2:7" ht="12.75">
      <c r="B264" s="185"/>
      <c r="C264" s="185"/>
      <c r="D264" s="185"/>
      <c r="G264" s="171"/>
    </row>
    <row r="265" spans="2:7" ht="12.75">
      <c r="B265" s="185"/>
      <c r="C265" s="185"/>
      <c r="D265" s="185"/>
      <c r="G265" s="171"/>
    </row>
    <row r="266" spans="2:7" ht="12.75">
      <c r="B266" s="185"/>
      <c r="C266" s="185"/>
      <c r="D266" s="185"/>
      <c r="G266" s="171"/>
    </row>
    <row r="267" spans="2:7" ht="12.75">
      <c r="B267" s="185"/>
      <c r="C267" s="185"/>
      <c r="D267" s="185"/>
      <c r="G267" s="171"/>
    </row>
    <row r="268" spans="2:7" ht="12.75">
      <c r="B268" s="185"/>
      <c r="C268" s="185"/>
      <c r="D268" s="185"/>
      <c r="G268" s="171"/>
    </row>
    <row r="269" spans="2:7" ht="12.75">
      <c r="B269" s="185"/>
      <c r="C269" s="185"/>
      <c r="D269" s="185"/>
      <c r="G269" s="171"/>
    </row>
    <row r="270" spans="2:7" ht="12.75">
      <c r="B270" s="185"/>
      <c r="C270" s="185"/>
      <c r="D270" s="185"/>
      <c r="G270" s="171"/>
    </row>
    <row r="271" spans="2:7" ht="12.75">
      <c r="B271" s="185"/>
      <c r="C271" s="185"/>
      <c r="D271" s="185"/>
      <c r="G271" s="171"/>
    </row>
    <row r="272" spans="2:7" ht="12.75">
      <c r="B272" s="185"/>
      <c r="C272" s="185"/>
      <c r="D272" s="185"/>
      <c r="G272" s="171"/>
    </row>
    <row r="273" spans="2:7" ht="12.75">
      <c r="B273" s="185"/>
      <c r="C273" s="185"/>
      <c r="D273" s="185"/>
      <c r="G273" s="171"/>
    </row>
    <row r="274" spans="2:7" ht="12.75">
      <c r="B274" s="185"/>
      <c r="C274" s="185"/>
      <c r="D274" s="185"/>
      <c r="G274" s="171"/>
    </row>
    <row r="275" spans="2:7" ht="12.75">
      <c r="B275" s="185"/>
      <c r="C275" s="185"/>
      <c r="D275" s="185"/>
      <c r="G275" s="171"/>
    </row>
    <row r="276" spans="2:7" ht="12.75">
      <c r="B276" s="185"/>
      <c r="C276" s="185"/>
      <c r="D276" s="185"/>
      <c r="G276" s="171"/>
    </row>
    <row r="277" spans="2:7" ht="12.75">
      <c r="B277" s="185"/>
      <c r="C277" s="185"/>
      <c r="D277" s="185"/>
      <c r="G277" s="171"/>
    </row>
    <row r="278" spans="2:7" ht="12.75">
      <c r="B278" s="185"/>
      <c r="C278" s="185"/>
      <c r="D278" s="185"/>
      <c r="G278" s="171"/>
    </row>
    <row r="279" spans="2:7" ht="12.75">
      <c r="B279" s="185"/>
      <c r="C279" s="185"/>
      <c r="D279" s="185"/>
      <c r="G279" s="171"/>
    </row>
    <row r="280" spans="2:7" ht="12.75">
      <c r="B280" s="185"/>
      <c r="C280" s="185"/>
      <c r="D280" s="185"/>
      <c r="G280" s="171"/>
    </row>
    <row r="281" spans="2:7" ht="12.75">
      <c r="B281" s="185"/>
      <c r="C281" s="185"/>
      <c r="D281" s="185"/>
      <c r="G281" s="171"/>
    </row>
    <row r="282" spans="2:7" ht="12.75">
      <c r="B282" s="185"/>
      <c r="C282" s="185"/>
      <c r="D282" s="185"/>
      <c r="G282" s="171"/>
    </row>
    <row r="283" spans="2:7" ht="12.75">
      <c r="B283" s="185"/>
      <c r="C283" s="185"/>
      <c r="D283" s="185"/>
      <c r="G283" s="171"/>
    </row>
    <row r="284" spans="2:7" ht="12.75">
      <c r="B284" s="185"/>
      <c r="C284" s="185"/>
      <c r="D284" s="185"/>
      <c r="G284" s="171"/>
    </row>
    <row r="285" spans="1:2" ht="12.75">
      <c r="A285" s="363" t="s">
        <v>238</v>
      </c>
      <c r="B285" s="363" t="s">
        <v>239</v>
      </c>
    </row>
    <row r="287" spans="1:6" ht="12.75">
      <c r="A287" s="186"/>
      <c r="B287" s="187" t="s">
        <v>76</v>
      </c>
      <c r="C287" s="187" t="s">
        <v>7</v>
      </c>
      <c r="D287" s="187" t="s">
        <v>70</v>
      </c>
      <c r="E287" s="644" t="s">
        <v>117</v>
      </c>
      <c r="F287" s="645"/>
    </row>
    <row r="288" spans="1:6" ht="13.5" thickBot="1">
      <c r="A288" s="181" t="s">
        <v>7</v>
      </c>
      <c r="B288" s="188" t="s">
        <v>3</v>
      </c>
      <c r="C288" s="188" t="s">
        <v>69</v>
      </c>
      <c r="D288" s="188" t="s">
        <v>6</v>
      </c>
      <c r="E288" s="189" t="s">
        <v>115</v>
      </c>
      <c r="F288" s="189" t="s">
        <v>116</v>
      </c>
    </row>
    <row r="289" spans="1:6" ht="13.5" thickTop="1">
      <c r="A289" s="146">
        <v>1</v>
      </c>
      <c r="B289" s="26">
        <v>0.1</v>
      </c>
      <c r="C289" s="26">
        <v>1</v>
      </c>
      <c r="D289" s="130">
        <v>25</v>
      </c>
      <c r="E289" s="190">
        <v>-1</v>
      </c>
      <c r="F289" s="190">
        <v>1</v>
      </c>
    </row>
    <row r="290" spans="1:6" ht="12.75">
      <c r="A290" s="146">
        <v>2</v>
      </c>
      <c r="B290" s="26">
        <v>0.1</v>
      </c>
      <c r="C290" s="26">
        <v>2</v>
      </c>
      <c r="D290" s="130">
        <v>28</v>
      </c>
      <c r="E290" s="190">
        <v>-1</v>
      </c>
      <c r="F290" s="190">
        <v>1</v>
      </c>
    </row>
    <row r="291" spans="1:6" ht="12.75">
      <c r="A291" s="146">
        <v>3</v>
      </c>
      <c r="B291" s="26">
        <v>0.1</v>
      </c>
      <c r="C291" s="26">
        <v>3</v>
      </c>
      <c r="D291" s="130">
        <v>25</v>
      </c>
      <c r="E291" s="190">
        <v>-1</v>
      </c>
      <c r="F291" s="190">
        <v>1</v>
      </c>
    </row>
    <row r="292" spans="1:6" ht="12.75">
      <c r="A292" s="146">
        <v>4</v>
      </c>
      <c r="B292" s="26">
        <v>0.1</v>
      </c>
      <c r="C292" s="26">
        <v>4</v>
      </c>
      <c r="D292" s="130">
        <v>22</v>
      </c>
      <c r="E292" s="190">
        <v>-1</v>
      </c>
      <c r="F292" s="190">
        <v>1</v>
      </c>
    </row>
    <row r="293" spans="1:6" ht="12.75">
      <c r="A293" s="146">
        <v>5</v>
      </c>
      <c r="B293" s="26">
        <v>0.1</v>
      </c>
      <c r="C293" s="26">
        <v>5</v>
      </c>
      <c r="D293" s="130">
        <v>23</v>
      </c>
      <c r="E293" s="190">
        <v>-1</v>
      </c>
      <c r="F293" s="190">
        <v>1</v>
      </c>
    </row>
    <row r="294" spans="1:6" ht="12.75">
      <c r="A294" s="146">
        <v>6</v>
      </c>
      <c r="B294" s="26">
        <v>0.1</v>
      </c>
      <c r="C294" s="26">
        <v>6</v>
      </c>
      <c r="D294" s="130">
        <v>31</v>
      </c>
      <c r="E294" s="190">
        <v>-1</v>
      </c>
      <c r="F294" s="190">
        <v>1</v>
      </c>
    </row>
    <row r="295" spans="1:6" ht="12.75">
      <c r="A295" s="146">
        <v>7</v>
      </c>
      <c r="B295" s="26">
        <v>0.2</v>
      </c>
      <c r="C295" s="26">
        <v>1</v>
      </c>
      <c r="D295" s="130">
        <v>40</v>
      </c>
      <c r="E295" s="190">
        <v>0</v>
      </c>
      <c r="F295" s="190">
        <v>-2</v>
      </c>
    </row>
    <row r="296" spans="1:6" ht="12.75">
      <c r="A296" s="146">
        <v>8</v>
      </c>
      <c r="B296" s="26">
        <v>0.2</v>
      </c>
      <c r="C296" s="26">
        <v>2</v>
      </c>
      <c r="D296" s="130">
        <v>31</v>
      </c>
      <c r="E296" s="190">
        <v>0</v>
      </c>
      <c r="F296" s="190">
        <v>-2</v>
      </c>
    </row>
    <row r="297" spans="1:6" ht="12.75">
      <c r="A297" s="146">
        <v>9</v>
      </c>
      <c r="B297" s="26">
        <v>0.2</v>
      </c>
      <c r="C297" s="26">
        <v>3</v>
      </c>
      <c r="D297" s="130">
        <v>27</v>
      </c>
      <c r="E297" s="190">
        <v>0</v>
      </c>
      <c r="F297" s="190">
        <v>-2</v>
      </c>
    </row>
    <row r="298" spans="1:6" ht="12.75">
      <c r="A298" s="146">
        <v>10</v>
      </c>
      <c r="B298" s="26">
        <v>0.2</v>
      </c>
      <c r="C298" s="26">
        <v>4</v>
      </c>
      <c r="D298" s="130">
        <v>40</v>
      </c>
      <c r="E298" s="190">
        <v>0</v>
      </c>
      <c r="F298" s="190">
        <v>-2</v>
      </c>
    </row>
    <row r="299" spans="1:6" ht="12.75">
      <c r="A299" s="146">
        <v>11</v>
      </c>
      <c r="B299" s="26">
        <v>0.2</v>
      </c>
      <c r="C299" s="26">
        <v>5</v>
      </c>
      <c r="D299" s="130">
        <v>43</v>
      </c>
      <c r="E299" s="190">
        <v>0</v>
      </c>
      <c r="F299" s="190">
        <v>-2</v>
      </c>
    </row>
    <row r="300" spans="1:6" ht="12.75">
      <c r="A300" s="146">
        <v>12</v>
      </c>
      <c r="B300" s="26">
        <v>0.2</v>
      </c>
      <c r="C300" s="26">
        <v>6</v>
      </c>
      <c r="D300" s="130">
        <v>35</v>
      </c>
      <c r="E300" s="190">
        <v>0</v>
      </c>
      <c r="F300" s="190">
        <v>-2</v>
      </c>
    </row>
    <row r="301" spans="1:6" ht="12.75">
      <c r="A301" s="146">
        <v>13</v>
      </c>
      <c r="B301" s="26">
        <v>0.3</v>
      </c>
      <c r="C301" s="26">
        <v>1</v>
      </c>
      <c r="D301" s="130">
        <v>34</v>
      </c>
      <c r="E301" s="190">
        <v>1</v>
      </c>
      <c r="F301" s="190">
        <v>1</v>
      </c>
    </row>
    <row r="302" spans="1:6" ht="12.75">
      <c r="A302" s="146">
        <v>14</v>
      </c>
      <c r="B302" s="26">
        <v>0.3</v>
      </c>
      <c r="C302" s="26">
        <v>2</v>
      </c>
      <c r="D302" s="130">
        <v>37</v>
      </c>
      <c r="E302" s="190">
        <v>1</v>
      </c>
      <c r="F302" s="190">
        <v>1</v>
      </c>
    </row>
    <row r="303" spans="1:6" ht="12.75">
      <c r="A303" s="146">
        <v>15</v>
      </c>
      <c r="B303" s="26">
        <v>0.3</v>
      </c>
      <c r="C303" s="26">
        <v>3</v>
      </c>
      <c r="D303" s="130">
        <v>37</v>
      </c>
      <c r="E303" s="190">
        <v>1</v>
      </c>
      <c r="F303" s="190">
        <v>1</v>
      </c>
    </row>
    <row r="304" spans="1:6" ht="12.75">
      <c r="A304" s="146">
        <v>16</v>
      </c>
      <c r="B304" s="26">
        <v>0.3</v>
      </c>
      <c r="C304" s="26">
        <v>4</v>
      </c>
      <c r="D304" s="130">
        <v>39</v>
      </c>
      <c r="E304" s="190">
        <v>1</v>
      </c>
      <c r="F304" s="190">
        <v>1</v>
      </c>
    </row>
    <row r="305" spans="1:6" ht="12.75">
      <c r="A305" s="146">
        <v>17</v>
      </c>
      <c r="B305" s="26">
        <v>0.3</v>
      </c>
      <c r="C305" s="26">
        <v>5</v>
      </c>
      <c r="D305" s="130">
        <v>32</v>
      </c>
      <c r="E305" s="190">
        <v>1</v>
      </c>
      <c r="F305" s="190">
        <v>1</v>
      </c>
    </row>
    <row r="306" spans="1:6" ht="12.75">
      <c r="A306" s="147">
        <v>18</v>
      </c>
      <c r="B306" s="63">
        <v>0.3</v>
      </c>
      <c r="C306" s="63">
        <v>6</v>
      </c>
      <c r="D306" s="141">
        <v>38</v>
      </c>
      <c r="E306" s="191">
        <v>1</v>
      </c>
      <c r="F306" s="191">
        <v>1</v>
      </c>
    </row>
    <row r="307" ht="12.75"/>
    <row r="308" ht="12.75"/>
    <row r="309" ht="12.75"/>
    <row r="310" spans="1:7" ht="12.75">
      <c r="A310" s="172" t="s">
        <v>27</v>
      </c>
      <c r="B310" s="99"/>
      <c r="C310" s="99"/>
      <c r="D310" s="99"/>
      <c r="E310" s="99"/>
      <c r="F310" s="99"/>
      <c r="G310" s="99"/>
    </row>
    <row r="311" spans="1:7" ht="13.5" thickBot="1">
      <c r="A311" s="172"/>
      <c r="B311" s="99"/>
      <c r="C311" s="99"/>
      <c r="D311" s="99"/>
      <c r="E311" s="99"/>
      <c r="F311" s="99"/>
      <c r="G311" s="99"/>
    </row>
    <row r="312" spans="1:7" ht="12.75">
      <c r="A312" s="192" t="s">
        <v>28</v>
      </c>
      <c r="B312" s="101"/>
      <c r="C312" s="99"/>
      <c r="D312" s="99"/>
      <c r="E312" s="99"/>
      <c r="F312" s="99"/>
      <c r="G312" s="99"/>
    </row>
    <row r="313" spans="1:7" ht="12.75">
      <c r="A313" s="108" t="s">
        <v>29</v>
      </c>
      <c r="B313" s="103">
        <v>0.7806848533077051</v>
      </c>
      <c r="C313" s="99"/>
      <c r="D313" s="99"/>
      <c r="E313" s="99"/>
      <c r="F313" s="99"/>
      <c r="G313" s="99"/>
    </row>
    <row r="314" spans="1:7" ht="12.75">
      <c r="A314" s="108" t="s">
        <v>30</v>
      </c>
      <c r="B314" s="103">
        <v>0.609468840184073</v>
      </c>
      <c r="C314" s="99"/>
      <c r="D314" s="99"/>
      <c r="E314" s="99"/>
      <c r="F314" s="99"/>
      <c r="G314" s="99"/>
    </row>
    <row r="315" spans="1:7" ht="12.75">
      <c r="A315" s="108" t="s">
        <v>31</v>
      </c>
      <c r="B315" s="103">
        <v>0.5573980188752827</v>
      </c>
      <c r="C315" s="99"/>
      <c r="D315" s="99"/>
      <c r="E315" s="99"/>
      <c r="F315" s="99"/>
      <c r="G315" s="99"/>
    </row>
    <row r="316" spans="1:7" ht="12.75">
      <c r="A316" s="108" t="s">
        <v>32</v>
      </c>
      <c r="B316" s="103">
        <v>4.306326095924975</v>
      </c>
      <c r="C316" s="99"/>
      <c r="D316" s="99"/>
      <c r="E316" s="99"/>
      <c r="F316" s="99"/>
      <c r="G316" s="99"/>
    </row>
    <row r="317" spans="1:7" ht="13.5" thickBot="1">
      <c r="A317" s="112" t="s">
        <v>33</v>
      </c>
      <c r="B317" s="105">
        <v>18</v>
      </c>
      <c r="C317" s="99"/>
      <c r="D317" s="99"/>
      <c r="E317" s="99"/>
      <c r="F317" s="99"/>
      <c r="G317" s="99"/>
    </row>
    <row r="318" spans="1:7" ht="12.75">
      <c r="A318" s="99"/>
      <c r="B318" s="99"/>
      <c r="C318" s="99"/>
      <c r="D318" s="99"/>
      <c r="E318" s="99"/>
      <c r="F318" s="99"/>
      <c r="G318" s="99"/>
    </row>
    <row r="319" spans="1:7" ht="12.75">
      <c r="A319" s="99" t="s">
        <v>34</v>
      </c>
      <c r="B319" s="99"/>
      <c r="C319" s="99"/>
      <c r="D319" s="99"/>
      <c r="E319" s="99"/>
      <c r="F319" s="99"/>
      <c r="G319" s="99"/>
    </row>
    <row r="320" spans="1:8" ht="12.75">
      <c r="A320" s="106" t="s">
        <v>41</v>
      </c>
      <c r="B320" s="106" t="s">
        <v>43</v>
      </c>
      <c r="C320" s="106" t="s">
        <v>45</v>
      </c>
      <c r="D320" s="106" t="s">
        <v>46</v>
      </c>
      <c r="E320" s="106" t="s">
        <v>48</v>
      </c>
      <c r="F320" s="106" t="s">
        <v>11</v>
      </c>
      <c r="G320" s="642" t="s">
        <v>50</v>
      </c>
      <c r="H320" s="642"/>
    </row>
    <row r="321" spans="1:8" ht="13.5" thickBot="1">
      <c r="A321" s="107" t="s">
        <v>42</v>
      </c>
      <c r="B321" s="107" t="s">
        <v>44</v>
      </c>
      <c r="C321" s="107" t="s">
        <v>46</v>
      </c>
      <c r="D321" s="107" t="s">
        <v>47</v>
      </c>
      <c r="E321" s="107" t="s">
        <v>24</v>
      </c>
      <c r="F321" s="107" t="s">
        <v>49</v>
      </c>
      <c r="G321" s="107" t="s">
        <v>51</v>
      </c>
      <c r="H321" s="442" t="s">
        <v>52</v>
      </c>
    </row>
    <row r="322" spans="1:8" ht="13.5" thickTop="1">
      <c r="A322" s="372" t="s">
        <v>35</v>
      </c>
      <c r="B322" s="109">
        <v>2</v>
      </c>
      <c r="C322" s="103">
        <v>434.1111111111111</v>
      </c>
      <c r="D322" s="103">
        <v>217.05555555555554</v>
      </c>
      <c r="E322" s="103">
        <v>11.70461354104254</v>
      </c>
      <c r="F322" s="103">
        <v>0.0008658002046062638</v>
      </c>
      <c r="G322" s="111">
        <f>FINV(0.05,$B$322,$B$323)</f>
        <v>3.6823203437250074</v>
      </c>
      <c r="H322" s="259">
        <f>FINV(0.01,$B$322,$B$323)</f>
        <v>6.358873480731338</v>
      </c>
    </row>
    <row r="323" spans="1:7" ht="12.75">
      <c r="A323" s="372" t="s">
        <v>36</v>
      </c>
      <c r="B323" s="109">
        <v>15</v>
      </c>
      <c r="C323" s="103">
        <v>278.16666666666663</v>
      </c>
      <c r="D323" s="103">
        <v>18.54444444444444</v>
      </c>
      <c r="E323" s="103"/>
      <c r="F323" s="103"/>
      <c r="G323" s="99"/>
    </row>
    <row r="324" spans="1:8" ht="13.5" thickBot="1">
      <c r="A324" s="373" t="s">
        <v>37</v>
      </c>
      <c r="B324" s="105">
        <v>17</v>
      </c>
      <c r="C324" s="113">
        <v>712.2777777777777</v>
      </c>
      <c r="D324" s="113"/>
      <c r="E324" s="113"/>
      <c r="F324" s="113"/>
      <c r="G324" s="114"/>
      <c r="H324" s="443"/>
    </row>
    <row r="325" spans="1:7" ht="13.5" thickBot="1">
      <c r="A325" s="374"/>
      <c r="B325" s="99"/>
      <c r="C325" s="99"/>
      <c r="D325" s="99"/>
      <c r="E325" s="99"/>
      <c r="F325" s="99"/>
      <c r="G325" s="99"/>
    </row>
    <row r="326" spans="1:7" ht="12.75">
      <c r="A326" s="375"/>
      <c r="B326" s="375" t="s">
        <v>105</v>
      </c>
      <c r="C326" s="375" t="s">
        <v>32</v>
      </c>
      <c r="D326" s="375" t="s">
        <v>106</v>
      </c>
      <c r="E326" s="375" t="s">
        <v>11</v>
      </c>
      <c r="F326" s="375" t="s">
        <v>107</v>
      </c>
      <c r="G326" s="375" t="s">
        <v>108</v>
      </c>
    </row>
    <row r="327" spans="1:7" ht="12.75">
      <c r="A327" s="372" t="s">
        <v>38</v>
      </c>
      <c r="B327" s="193">
        <v>32.611111111111114</v>
      </c>
      <c r="C327" s="193">
        <v>1.0150107948097136</v>
      </c>
      <c r="D327" s="193">
        <v>32.128831809345236</v>
      </c>
      <c r="E327" s="193">
        <v>3.0178216071432348E-15</v>
      </c>
      <c r="F327" s="103">
        <v>30.447665483854056</v>
      </c>
      <c r="G327" s="103">
        <v>34.774556738368176</v>
      </c>
    </row>
    <row r="328" spans="1:7" ht="12.75">
      <c r="A328" s="372" t="s">
        <v>115</v>
      </c>
      <c r="B328" s="193">
        <v>5.25</v>
      </c>
      <c r="C328" s="193">
        <v>1.2431292653502972</v>
      </c>
      <c r="D328" s="193">
        <v>4.2232132621546965</v>
      </c>
      <c r="E328" s="193">
        <v>0.0007375168847556683</v>
      </c>
      <c r="F328" s="103">
        <v>2.6003310634823578</v>
      </c>
      <c r="G328" s="103">
        <v>7.899668936517642</v>
      </c>
    </row>
    <row r="329" spans="1:7" ht="13.5" thickBot="1">
      <c r="A329" s="373" t="s">
        <v>116</v>
      </c>
      <c r="B329" s="376">
        <v>-1.6944444444444444</v>
      </c>
      <c r="C329" s="376">
        <v>0.7177210159874958</v>
      </c>
      <c r="D329" s="376">
        <v>-2.3608678117263953</v>
      </c>
      <c r="E329" s="376">
        <v>0.032190446534169394</v>
      </c>
      <c r="F329" s="113">
        <v>-3.2242315182062944</v>
      </c>
      <c r="G329" s="113">
        <v>-0.16465737068259423</v>
      </c>
    </row>
    <row r="332" ht="12.75">
      <c r="A332" s="1" t="s">
        <v>192</v>
      </c>
    </row>
    <row r="333" ht="12.75">
      <c r="A333" s="1"/>
    </row>
    <row r="334" ht="12.75">
      <c r="A334" s="364" t="s">
        <v>240</v>
      </c>
    </row>
    <row r="335" spans="1:4" ht="12.75">
      <c r="A335" s="365"/>
      <c r="B335" s="325" t="s">
        <v>76</v>
      </c>
      <c r="C335" s="366"/>
      <c r="D335" s="325" t="s">
        <v>70</v>
      </c>
    </row>
    <row r="336" spans="1:4" ht="13.5" thickBot="1">
      <c r="A336" s="367" t="s">
        <v>7</v>
      </c>
      <c r="B336" s="328" t="s">
        <v>3</v>
      </c>
      <c r="C336" s="328" t="s">
        <v>118</v>
      </c>
      <c r="D336" s="328" t="s">
        <v>6</v>
      </c>
    </row>
    <row r="337" spans="1:4" ht="13.5" thickTop="1">
      <c r="A337" s="368">
        <v>1</v>
      </c>
      <c r="B337" s="338">
        <v>0.1</v>
      </c>
      <c r="C337" s="338">
        <f>B337^2</f>
        <v>0.010000000000000002</v>
      </c>
      <c r="D337" s="369">
        <v>25</v>
      </c>
    </row>
    <row r="338" spans="1:4" ht="12.75">
      <c r="A338" s="368">
        <v>2</v>
      </c>
      <c r="B338" s="338">
        <v>0.1</v>
      </c>
      <c r="C338" s="338">
        <f aca="true" t="shared" si="8" ref="C338:C354">B338^2</f>
        <v>0.010000000000000002</v>
      </c>
      <c r="D338" s="369">
        <v>28</v>
      </c>
    </row>
    <row r="339" spans="1:4" ht="12.75">
      <c r="A339" s="368">
        <v>3</v>
      </c>
      <c r="B339" s="338">
        <v>0.1</v>
      </c>
      <c r="C339" s="338">
        <f t="shared" si="8"/>
        <v>0.010000000000000002</v>
      </c>
      <c r="D339" s="369">
        <v>25</v>
      </c>
    </row>
    <row r="340" spans="1:4" ht="12.75">
      <c r="A340" s="368">
        <v>4</v>
      </c>
      <c r="B340" s="338">
        <v>0.1</v>
      </c>
      <c r="C340" s="338">
        <f t="shared" si="8"/>
        <v>0.010000000000000002</v>
      </c>
      <c r="D340" s="369">
        <v>22</v>
      </c>
    </row>
    <row r="341" spans="1:4" ht="12.75">
      <c r="A341" s="368">
        <v>5</v>
      </c>
      <c r="B341" s="338">
        <v>0.1</v>
      </c>
      <c r="C341" s="338">
        <f t="shared" si="8"/>
        <v>0.010000000000000002</v>
      </c>
      <c r="D341" s="369">
        <v>23</v>
      </c>
    </row>
    <row r="342" spans="1:4" ht="12.75">
      <c r="A342" s="368">
        <v>6</v>
      </c>
      <c r="B342" s="338">
        <v>0.1</v>
      </c>
      <c r="C342" s="338">
        <f t="shared" si="8"/>
        <v>0.010000000000000002</v>
      </c>
      <c r="D342" s="369">
        <v>31</v>
      </c>
    </row>
    <row r="343" spans="1:4" ht="12.75">
      <c r="A343" s="368">
        <v>7</v>
      </c>
      <c r="B343" s="338">
        <v>0.2</v>
      </c>
      <c r="C343" s="338">
        <f t="shared" si="8"/>
        <v>0.04000000000000001</v>
      </c>
      <c r="D343" s="369">
        <v>40</v>
      </c>
    </row>
    <row r="344" spans="1:4" ht="12.75">
      <c r="A344" s="368">
        <v>8</v>
      </c>
      <c r="B344" s="338">
        <v>0.2</v>
      </c>
      <c r="C344" s="338">
        <f t="shared" si="8"/>
        <v>0.04000000000000001</v>
      </c>
      <c r="D344" s="369">
        <v>31</v>
      </c>
    </row>
    <row r="345" spans="1:4" ht="12.75">
      <c r="A345" s="368">
        <v>9</v>
      </c>
      <c r="B345" s="338">
        <v>0.2</v>
      </c>
      <c r="C345" s="338">
        <f t="shared" si="8"/>
        <v>0.04000000000000001</v>
      </c>
      <c r="D345" s="369">
        <v>27</v>
      </c>
    </row>
    <row r="346" spans="1:4" ht="12.75">
      <c r="A346" s="368">
        <v>10</v>
      </c>
      <c r="B346" s="338">
        <v>0.2</v>
      </c>
      <c r="C346" s="338">
        <f t="shared" si="8"/>
        <v>0.04000000000000001</v>
      </c>
      <c r="D346" s="369">
        <v>40</v>
      </c>
    </row>
    <row r="347" spans="1:4" ht="12.75">
      <c r="A347" s="368">
        <v>11</v>
      </c>
      <c r="B347" s="338">
        <v>0.2</v>
      </c>
      <c r="C347" s="338">
        <f t="shared" si="8"/>
        <v>0.04000000000000001</v>
      </c>
      <c r="D347" s="369">
        <v>43</v>
      </c>
    </row>
    <row r="348" spans="1:4" ht="12.75">
      <c r="A348" s="368">
        <v>12</v>
      </c>
      <c r="B348" s="338">
        <v>0.2</v>
      </c>
      <c r="C348" s="338">
        <f t="shared" si="8"/>
        <v>0.04000000000000001</v>
      </c>
      <c r="D348" s="369">
        <v>35</v>
      </c>
    </row>
    <row r="349" spans="1:4" ht="12.75">
      <c r="A349" s="368">
        <v>13</v>
      </c>
      <c r="B349" s="338">
        <v>0.3</v>
      </c>
      <c r="C349" s="338">
        <f t="shared" si="8"/>
        <v>0.09</v>
      </c>
      <c r="D349" s="369">
        <v>34</v>
      </c>
    </row>
    <row r="350" spans="1:4" ht="12.75">
      <c r="A350" s="368">
        <v>14</v>
      </c>
      <c r="B350" s="338">
        <v>0.3</v>
      </c>
      <c r="C350" s="338">
        <f t="shared" si="8"/>
        <v>0.09</v>
      </c>
      <c r="D350" s="369">
        <v>37</v>
      </c>
    </row>
    <row r="351" spans="1:4" ht="12.75">
      <c r="A351" s="368">
        <v>15</v>
      </c>
      <c r="B351" s="338">
        <v>0.3</v>
      </c>
      <c r="C351" s="338">
        <f t="shared" si="8"/>
        <v>0.09</v>
      </c>
      <c r="D351" s="369">
        <v>37</v>
      </c>
    </row>
    <row r="352" spans="1:4" ht="12.75">
      <c r="A352" s="368">
        <v>16</v>
      </c>
      <c r="B352" s="338">
        <v>0.3</v>
      </c>
      <c r="C352" s="338">
        <f t="shared" si="8"/>
        <v>0.09</v>
      </c>
      <c r="D352" s="369">
        <v>39</v>
      </c>
    </row>
    <row r="353" spans="1:4" ht="12.75">
      <c r="A353" s="368">
        <v>17</v>
      </c>
      <c r="B353" s="338">
        <v>0.3</v>
      </c>
      <c r="C353" s="338">
        <f t="shared" si="8"/>
        <v>0.09</v>
      </c>
      <c r="D353" s="369">
        <v>32</v>
      </c>
    </row>
    <row r="354" spans="1:4" ht="12.75">
      <c r="A354" s="370">
        <v>18</v>
      </c>
      <c r="B354" s="339">
        <v>0.3</v>
      </c>
      <c r="C354" s="339">
        <f t="shared" si="8"/>
        <v>0.09</v>
      </c>
      <c r="D354" s="371">
        <v>38</v>
      </c>
    </row>
    <row r="355" ht="12.75">
      <c r="C355" s="190"/>
    </row>
    <row r="356" ht="12.75"/>
    <row r="357" spans="1:9" ht="12.75">
      <c r="A357" s="172" t="s">
        <v>27</v>
      </c>
      <c r="B357" s="99"/>
      <c r="C357" s="99"/>
      <c r="D357" s="99"/>
      <c r="E357" s="99"/>
      <c r="F357" s="99"/>
      <c r="G357" s="99"/>
      <c r="I357" s="99"/>
    </row>
    <row r="358" spans="1:9" ht="13.5" thickBot="1">
      <c r="A358" s="172"/>
      <c r="B358" s="99"/>
      <c r="C358" s="99"/>
      <c r="D358" s="99"/>
      <c r="E358" s="99"/>
      <c r="F358" s="99"/>
      <c r="G358" s="99"/>
      <c r="I358" s="99"/>
    </row>
    <row r="359" spans="1:9" ht="12.75">
      <c r="A359" s="192" t="s">
        <v>28</v>
      </c>
      <c r="B359" s="101"/>
      <c r="C359" s="99"/>
      <c r="D359" s="99"/>
      <c r="E359" s="99"/>
      <c r="F359" s="99"/>
      <c r="G359" s="99"/>
      <c r="I359" s="99"/>
    </row>
    <row r="360" spans="1:9" ht="12.75">
      <c r="A360" s="108" t="s">
        <v>29</v>
      </c>
      <c r="B360" s="103">
        <v>0.7806848533077051</v>
      </c>
      <c r="C360" s="99"/>
      <c r="D360" s="99"/>
      <c r="E360" s="99"/>
      <c r="F360" s="99"/>
      <c r="G360" s="99"/>
      <c r="I360" s="99"/>
    </row>
    <row r="361" spans="1:9" ht="12.75">
      <c r="A361" s="108" t="s">
        <v>30</v>
      </c>
      <c r="B361" s="103">
        <v>0.609468840184073</v>
      </c>
      <c r="C361" s="99"/>
      <c r="D361" s="99"/>
      <c r="E361" s="99"/>
      <c r="F361" s="99"/>
      <c r="G361" s="99"/>
      <c r="I361" s="99"/>
    </row>
    <row r="362" spans="1:9" ht="12.75">
      <c r="A362" s="108" t="s">
        <v>31</v>
      </c>
      <c r="B362" s="103">
        <v>0.5573980188752827</v>
      </c>
      <c r="C362" s="99"/>
      <c r="D362" s="99"/>
      <c r="E362" s="99"/>
      <c r="F362" s="99"/>
      <c r="G362" s="99"/>
      <c r="I362" s="99"/>
    </row>
    <row r="363" spans="1:9" ht="12.75">
      <c r="A363" s="108" t="s">
        <v>32</v>
      </c>
      <c r="B363" s="103">
        <v>4.306326095924976</v>
      </c>
      <c r="C363" s="99"/>
      <c r="D363" s="99"/>
      <c r="E363" s="99"/>
      <c r="F363" s="99"/>
      <c r="G363" s="99"/>
      <c r="I363" s="99"/>
    </row>
    <row r="364" spans="1:9" ht="13.5" thickBot="1">
      <c r="A364" s="112" t="s">
        <v>33</v>
      </c>
      <c r="B364" s="105">
        <v>18</v>
      </c>
      <c r="C364" s="99"/>
      <c r="D364" s="99"/>
      <c r="E364" s="99"/>
      <c r="F364" s="99"/>
      <c r="G364" s="99"/>
      <c r="I364" s="99"/>
    </row>
    <row r="365" spans="1:9" ht="12.75">
      <c r="A365" s="99"/>
      <c r="B365" s="99"/>
      <c r="C365" s="99"/>
      <c r="D365" s="99"/>
      <c r="E365" s="99"/>
      <c r="F365" s="99"/>
      <c r="G365" s="99"/>
      <c r="I365" s="99"/>
    </row>
    <row r="366" spans="1:9" ht="12.75">
      <c r="A366" s="99" t="s">
        <v>34</v>
      </c>
      <c r="B366" s="99"/>
      <c r="C366" s="99"/>
      <c r="D366" s="99"/>
      <c r="E366" s="99"/>
      <c r="F366" s="99"/>
      <c r="G366" s="99"/>
      <c r="I366" s="99"/>
    </row>
    <row r="367" spans="1:9" ht="12.75">
      <c r="A367" s="194" t="s">
        <v>41</v>
      </c>
      <c r="B367" s="194" t="s">
        <v>43</v>
      </c>
      <c r="C367" s="194" t="s">
        <v>45</v>
      </c>
      <c r="D367" s="194" t="s">
        <v>46</v>
      </c>
      <c r="E367" s="194" t="s">
        <v>48</v>
      </c>
      <c r="F367" s="194" t="s">
        <v>11</v>
      </c>
      <c r="G367" s="640" t="s">
        <v>50</v>
      </c>
      <c r="H367" s="640"/>
      <c r="I367" s="99"/>
    </row>
    <row r="368" spans="1:9" ht="13.5" thickBot="1">
      <c r="A368" s="195" t="s">
        <v>42</v>
      </c>
      <c r="B368" s="195" t="s">
        <v>44</v>
      </c>
      <c r="C368" s="195" t="s">
        <v>46</v>
      </c>
      <c r="D368" s="195" t="s">
        <v>47</v>
      </c>
      <c r="E368" s="195" t="s">
        <v>24</v>
      </c>
      <c r="F368" s="195" t="s">
        <v>49</v>
      </c>
      <c r="G368" s="195" t="s">
        <v>51</v>
      </c>
      <c r="H368" s="453" t="s">
        <v>52</v>
      </c>
      <c r="I368" s="99"/>
    </row>
    <row r="369" spans="1:9" ht="13.5" thickTop="1">
      <c r="A369" s="109" t="s">
        <v>35</v>
      </c>
      <c r="B369" s="109">
        <v>2</v>
      </c>
      <c r="C369" s="103">
        <v>434.11111111111103</v>
      </c>
      <c r="D369" s="103">
        <v>217.05555555555551</v>
      </c>
      <c r="E369" s="103">
        <v>11.704613541042537</v>
      </c>
      <c r="F369" s="103">
        <v>0.0008658002046062645</v>
      </c>
      <c r="G369" s="111">
        <f>FINV(0.05,$B$369,$B$370)</f>
        <v>3.6823203437250074</v>
      </c>
      <c r="H369" s="259">
        <f>FINV(0.01,$B$369,$B$370)</f>
        <v>6.358873480731338</v>
      </c>
      <c r="I369" s="99"/>
    </row>
    <row r="370" spans="1:9" ht="12.75">
      <c r="A370" s="109" t="s">
        <v>36</v>
      </c>
      <c r="B370" s="109">
        <v>15</v>
      </c>
      <c r="C370" s="103">
        <v>278.1666666666667</v>
      </c>
      <c r="D370" s="103">
        <v>18.544444444444444</v>
      </c>
      <c r="E370" s="103"/>
      <c r="F370" s="103"/>
      <c r="G370" s="99"/>
      <c r="I370" s="99"/>
    </row>
    <row r="371" spans="1:9" ht="13.5" thickBot="1">
      <c r="A371" s="105" t="s">
        <v>37</v>
      </c>
      <c r="B371" s="105">
        <v>17</v>
      </c>
      <c r="C371" s="113">
        <v>712.2777777777777</v>
      </c>
      <c r="D371" s="113"/>
      <c r="E371" s="113"/>
      <c r="F371" s="113"/>
      <c r="G371" s="114"/>
      <c r="H371" s="443"/>
      <c r="I371" s="99"/>
    </row>
    <row r="372" spans="1:9" ht="13.5" thickBot="1">
      <c r="A372" s="99"/>
      <c r="B372" s="99"/>
      <c r="C372" s="99"/>
      <c r="D372" s="99"/>
      <c r="E372" s="99"/>
      <c r="F372" s="99"/>
      <c r="G372" s="99"/>
      <c r="I372" s="99"/>
    </row>
    <row r="373" spans="1:9" ht="12.75">
      <c r="A373" s="174"/>
      <c r="B373" s="174" t="s">
        <v>105</v>
      </c>
      <c r="C373" s="174" t="s">
        <v>32</v>
      </c>
      <c r="D373" s="174" t="s">
        <v>106</v>
      </c>
      <c r="E373" s="174" t="s">
        <v>11</v>
      </c>
      <c r="F373" s="174" t="s">
        <v>107</v>
      </c>
      <c r="G373" s="174" t="s">
        <v>108</v>
      </c>
      <c r="H373" s="454" t="s">
        <v>109</v>
      </c>
      <c r="I373" s="174" t="s">
        <v>110</v>
      </c>
    </row>
    <row r="374" spans="1:9" ht="12.75">
      <c r="A374" s="109" t="s">
        <v>38</v>
      </c>
      <c r="B374" s="103">
        <v>5.166666666665274</v>
      </c>
      <c r="C374" s="103">
        <v>7.663163450825996</v>
      </c>
      <c r="D374" s="103">
        <v>0.6742211228847494</v>
      </c>
      <c r="E374" s="103">
        <v>0.5104284807949583</v>
      </c>
      <c r="F374" s="103">
        <v>-11.16698962883618</v>
      </c>
      <c r="G374" s="103">
        <v>21.50032296216673</v>
      </c>
      <c r="H374" s="118">
        <v>-11.16698962883618</v>
      </c>
      <c r="I374" s="103">
        <v>21.50032296216673</v>
      </c>
    </row>
    <row r="375" spans="1:9" ht="12.75">
      <c r="A375" s="109" t="s">
        <v>3</v>
      </c>
      <c r="B375" s="103">
        <v>255.83333333335028</v>
      </c>
      <c r="C375" s="103">
        <v>87.01904857452209</v>
      </c>
      <c r="D375" s="103">
        <v>2.9399693230874346</v>
      </c>
      <c r="E375" s="103">
        <v>0.010137953715600157</v>
      </c>
      <c r="F375" s="103">
        <v>70.35650777711257</v>
      </c>
      <c r="G375" s="103">
        <v>441.310158889588</v>
      </c>
      <c r="H375" s="118">
        <v>70.35650777711257</v>
      </c>
      <c r="I375" s="103">
        <v>441.310158889588</v>
      </c>
    </row>
    <row r="376" spans="1:9" ht="13.5" thickBot="1">
      <c r="A376" s="105" t="s">
        <v>118</v>
      </c>
      <c r="B376" s="113">
        <v>-508.33333333337583</v>
      </c>
      <c r="C376" s="113">
        <v>215.31630479625224</v>
      </c>
      <c r="D376" s="113">
        <v>-2.3608678117265542</v>
      </c>
      <c r="E376" s="113">
        <v>0.032190446534159436</v>
      </c>
      <c r="F376" s="113">
        <v>-967.2694554619384</v>
      </c>
      <c r="G376" s="113">
        <v>-49.39721120481329</v>
      </c>
      <c r="H376" s="455">
        <v>-967.2694554619384</v>
      </c>
      <c r="I376" s="113">
        <v>-49.39721120481329</v>
      </c>
    </row>
    <row r="377" ht="12.75"/>
    <row r="378" ht="12.75"/>
    <row r="379" ht="12.75"/>
    <row r="380" spans="1:2" ht="12.75">
      <c r="A380" s="20" t="s">
        <v>119</v>
      </c>
      <c r="B380" s="196">
        <f>B375/(-2*B376)</f>
        <v>0.25163934426229073</v>
      </c>
    </row>
    <row r="381" spans="1:2" ht="12.75">
      <c r="A381" s="33" t="s">
        <v>120</v>
      </c>
      <c r="B381" s="197">
        <f>B374+B375*B380+B376*B380^2</f>
        <v>37.355532786885426</v>
      </c>
    </row>
    <row r="382" ht="12.75"/>
    <row r="383" spans="1:2" ht="12.75">
      <c r="A383" s="20"/>
      <c r="B383" s="3" t="s">
        <v>122</v>
      </c>
    </row>
    <row r="384" spans="1:2" ht="13.5" thickBot="1">
      <c r="A384" s="27" t="s">
        <v>121</v>
      </c>
      <c r="B384" s="28" t="s">
        <v>123</v>
      </c>
    </row>
    <row r="385" spans="1:2" ht="13.5" thickTop="1">
      <c r="A385" s="198">
        <v>0.1</v>
      </c>
      <c r="B385" s="199">
        <f aca="true" t="shared" si="9" ref="B385:B395">$B$374+$B$375*A385+$B$376*A385^2</f>
        <v>25.666666666666547</v>
      </c>
    </row>
    <row r="386" spans="1:2" ht="12.75">
      <c r="A386" s="198">
        <f>A385+0.02</f>
        <v>0.12000000000000001</v>
      </c>
      <c r="B386" s="199">
        <f t="shared" si="9"/>
        <v>28.546666666666695</v>
      </c>
    </row>
    <row r="387" spans="1:6" ht="12.75">
      <c r="A387" s="198">
        <f aca="true" t="shared" si="10" ref="A387:A395">A386+0.02</f>
        <v>0.14</v>
      </c>
      <c r="B387" s="199">
        <f t="shared" si="9"/>
        <v>31.020000000000145</v>
      </c>
      <c r="D387" s="185"/>
      <c r="E387" s="185"/>
      <c r="F387" s="185"/>
    </row>
    <row r="388" spans="1:2" ht="12.75">
      <c r="A388" s="198">
        <f t="shared" si="10"/>
        <v>0.16</v>
      </c>
      <c r="B388" s="199">
        <f t="shared" si="9"/>
        <v>33.08666666666689</v>
      </c>
    </row>
    <row r="389" spans="1:2" ht="12.75">
      <c r="A389" s="198">
        <f t="shared" si="10"/>
        <v>0.18</v>
      </c>
      <c r="B389" s="199">
        <f t="shared" si="9"/>
        <v>34.74666666666695</v>
      </c>
    </row>
    <row r="390" spans="1:2" ht="12.75">
      <c r="A390" s="198">
        <f t="shared" si="10"/>
        <v>0.19999999999999998</v>
      </c>
      <c r="B390" s="199">
        <f t="shared" si="9"/>
        <v>36.0000000000003</v>
      </c>
    </row>
    <row r="391" spans="1:2" ht="12.75">
      <c r="A391" s="198">
        <f t="shared" si="10"/>
        <v>0.21999999999999997</v>
      </c>
      <c r="B391" s="199">
        <f t="shared" si="9"/>
        <v>36.84666666666694</v>
      </c>
    </row>
    <row r="392" spans="1:2" ht="12.75">
      <c r="A392" s="198">
        <f t="shared" si="10"/>
        <v>0.23999999999999996</v>
      </c>
      <c r="B392" s="199">
        <f t="shared" si="9"/>
        <v>37.28666666666689</v>
      </c>
    </row>
    <row r="393" spans="1:2" ht="12.75">
      <c r="A393" s="198">
        <f t="shared" si="10"/>
        <v>0.25999999999999995</v>
      </c>
      <c r="B393" s="199">
        <f t="shared" si="9"/>
        <v>37.32000000000014</v>
      </c>
    </row>
    <row r="394" spans="1:2" ht="12.75">
      <c r="A394" s="198">
        <f t="shared" si="10"/>
        <v>0.27999999999999997</v>
      </c>
      <c r="B394" s="199">
        <f t="shared" si="9"/>
        <v>36.946666666666694</v>
      </c>
    </row>
    <row r="395" spans="1:2" ht="12.75">
      <c r="A395" s="200">
        <f t="shared" si="10"/>
        <v>0.3</v>
      </c>
      <c r="B395" s="201">
        <f t="shared" si="9"/>
        <v>36.16666666666654</v>
      </c>
    </row>
    <row r="396" spans="1:2" ht="12.75">
      <c r="A396" s="202"/>
      <c r="B396" s="185"/>
    </row>
    <row r="397" spans="1:2" ht="12.75">
      <c r="A397" s="202"/>
      <c r="B397" s="185"/>
    </row>
    <row r="398" spans="1:2" ht="12.75">
      <c r="A398" s="202"/>
      <c r="B398" s="185"/>
    </row>
    <row r="399" spans="1:2" ht="12.75">
      <c r="A399" s="202"/>
      <c r="B399" s="185"/>
    </row>
    <row r="400" spans="1:2" ht="12.75">
      <c r="A400" s="202"/>
      <c r="B400" s="185"/>
    </row>
    <row r="401" spans="1:2" ht="12.75">
      <c r="A401" s="202"/>
      <c r="B401" s="185"/>
    </row>
    <row r="402" spans="1:2" ht="12.75">
      <c r="A402" s="202"/>
      <c r="B402" s="185"/>
    </row>
    <row r="403" spans="1:2" ht="12.75">
      <c r="A403" s="202"/>
      <c r="B403" s="185"/>
    </row>
    <row r="404" spans="1:2" ht="12.75">
      <c r="A404" s="202"/>
      <c r="B404" s="185"/>
    </row>
    <row r="405" spans="1:2" ht="12.75">
      <c r="A405" s="202"/>
      <c r="B405" s="185"/>
    </row>
    <row r="406" spans="1:2" ht="12.75">
      <c r="A406" s="202"/>
      <c r="B406" s="185"/>
    </row>
    <row r="407" spans="1:2" ht="15.75">
      <c r="A407" s="203" t="s">
        <v>193</v>
      </c>
      <c r="B407" s="185"/>
    </row>
    <row r="408" spans="1:2" ht="12.75">
      <c r="A408" s="202"/>
      <c r="B408" s="185"/>
    </row>
    <row r="409" spans="1:2" ht="12.75">
      <c r="A409" s="202"/>
      <c r="B409" s="185"/>
    </row>
    <row r="410" spans="1:4" ht="13.5" thickBot="1">
      <c r="A410" s="204" t="s">
        <v>126</v>
      </c>
      <c r="B410" s="205" t="s">
        <v>124</v>
      </c>
      <c r="C410" s="206" t="s">
        <v>69</v>
      </c>
      <c r="D410" s="207" t="s">
        <v>129</v>
      </c>
    </row>
    <row r="411" spans="1:4" ht="13.5" thickTop="1">
      <c r="A411" s="208">
        <v>30</v>
      </c>
      <c r="B411" s="209" t="s">
        <v>202</v>
      </c>
      <c r="C411" s="25">
        <v>1</v>
      </c>
      <c r="D411" s="26">
        <v>17</v>
      </c>
    </row>
    <row r="412" spans="1:4" ht="12.75">
      <c r="A412" s="208">
        <v>30</v>
      </c>
      <c r="B412" s="209" t="s">
        <v>202</v>
      </c>
      <c r="C412" s="25">
        <v>2</v>
      </c>
      <c r="D412" s="26">
        <v>22</v>
      </c>
    </row>
    <row r="413" spans="1:4" ht="12.75">
      <c r="A413" s="208">
        <v>30</v>
      </c>
      <c r="B413" s="209" t="s">
        <v>202</v>
      </c>
      <c r="C413" s="25">
        <v>3</v>
      </c>
      <c r="D413" s="26">
        <v>20</v>
      </c>
    </row>
    <row r="414" spans="1:4" ht="12.75">
      <c r="A414" s="208">
        <v>30</v>
      </c>
      <c r="B414" s="209" t="s">
        <v>202</v>
      </c>
      <c r="C414" s="25">
        <v>4</v>
      </c>
      <c r="D414" s="26">
        <v>31</v>
      </c>
    </row>
    <row r="415" spans="1:4" ht="12.75">
      <c r="A415" s="208">
        <v>30</v>
      </c>
      <c r="B415" s="209" t="s">
        <v>202</v>
      </c>
      <c r="C415" s="25">
        <v>5</v>
      </c>
      <c r="D415" s="26">
        <v>20</v>
      </c>
    </row>
    <row r="416" spans="1:4" ht="12.75">
      <c r="A416" s="208">
        <v>30</v>
      </c>
      <c r="B416" s="209" t="s">
        <v>202</v>
      </c>
      <c r="C416" s="25">
        <v>6</v>
      </c>
      <c r="D416" s="26">
        <v>14</v>
      </c>
    </row>
    <row r="417" spans="1:4" ht="12.75">
      <c r="A417" s="208">
        <v>30</v>
      </c>
      <c r="B417" s="209" t="s">
        <v>202</v>
      </c>
      <c r="C417" s="25">
        <v>7</v>
      </c>
      <c r="D417" s="26">
        <v>11</v>
      </c>
    </row>
    <row r="418" spans="1:4" ht="12.75">
      <c r="A418" s="208">
        <v>30</v>
      </c>
      <c r="B418" s="209" t="s">
        <v>202</v>
      </c>
      <c r="C418" s="25">
        <v>8</v>
      </c>
      <c r="D418" s="26">
        <v>30</v>
      </c>
    </row>
    <row r="419" spans="1:4" ht="12.75">
      <c r="A419" s="208">
        <v>30</v>
      </c>
      <c r="B419" s="209" t="s">
        <v>202</v>
      </c>
      <c r="C419" s="25">
        <v>9</v>
      </c>
      <c r="D419" s="26">
        <v>19</v>
      </c>
    </row>
    <row r="420" spans="1:4" ht="12.75">
      <c r="A420" s="208">
        <v>30</v>
      </c>
      <c r="B420" s="209" t="s">
        <v>202</v>
      </c>
      <c r="C420" s="25">
        <v>10</v>
      </c>
      <c r="D420" s="26">
        <v>21</v>
      </c>
    </row>
    <row r="421" spans="1:4" ht="12.75">
      <c r="A421" s="208">
        <v>30</v>
      </c>
      <c r="B421" s="209" t="s">
        <v>201</v>
      </c>
      <c r="C421" s="25">
        <v>1</v>
      </c>
      <c r="D421" s="26">
        <v>7</v>
      </c>
    </row>
    <row r="422" spans="1:4" ht="12.75">
      <c r="A422" s="208">
        <v>30</v>
      </c>
      <c r="B422" s="209" t="s">
        <v>201</v>
      </c>
      <c r="C422" s="25">
        <v>2</v>
      </c>
      <c r="D422" s="26">
        <v>15</v>
      </c>
    </row>
    <row r="423" spans="1:4" ht="12.75">
      <c r="A423" s="208">
        <v>30</v>
      </c>
      <c r="B423" s="209" t="s">
        <v>201</v>
      </c>
      <c r="C423" s="25">
        <v>3</v>
      </c>
      <c r="D423" s="26">
        <v>3</v>
      </c>
    </row>
    <row r="424" spans="1:4" ht="12.75">
      <c r="A424" s="208">
        <v>30</v>
      </c>
      <c r="B424" s="209" t="s">
        <v>201</v>
      </c>
      <c r="C424" s="25">
        <v>4</v>
      </c>
      <c r="D424" s="26">
        <v>12</v>
      </c>
    </row>
    <row r="425" spans="1:4" ht="12.75">
      <c r="A425" s="208">
        <v>30</v>
      </c>
      <c r="B425" s="209" t="s">
        <v>201</v>
      </c>
      <c r="C425" s="25">
        <v>5</v>
      </c>
      <c r="D425" s="26">
        <v>13</v>
      </c>
    </row>
    <row r="426" spans="1:4" ht="12.75">
      <c r="A426" s="208">
        <v>30</v>
      </c>
      <c r="B426" s="209" t="s">
        <v>201</v>
      </c>
      <c r="C426" s="25">
        <v>6</v>
      </c>
      <c r="D426" s="26">
        <v>20</v>
      </c>
    </row>
    <row r="427" spans="1:4" ht="12.75">
      <c r="A427" s="208">
        <v>30</v>
      </c>
      <c r="B427" s="209" t="s">
        <v>201</v>
      </c>
      <c r="C427" s="25">
        <v>7</v>
      </c>
      <c r="D427" s="26">
        <v>12</v>
      </c>
    </row>
    <row r="428" spans="1:4" ht="12.75">
      <c r="A428" s="208">
        <v>30</v>
      </c>
      <c r="B428" s="209" t="s">
        <v>201</v>
      </c>
      <c r="C428" s="25">
        <v>8</v>
      </c>
      <c r="D428" s="26">
        <v>32</v>
      </c>
    </row>
    <row r="429" spans="1:4" ht="12.75">
      <c r="A429" s="208">
        <v>30</v>
      </c>
      <c r="B429" s="209" t="s">
        <v>201</v>
      </c>
      <c r="C429" s="25">
        <v>9</v>
      </c>
      <c r="D429" s="26">
        <v>38</v>
      </c>
    </row>
    <row r="430" spans="1:4" ht="12.75">
      <c r="A430" s="208">
        <v>30</v>
      </c>
      <c r="B430" s="209" t="s">
        <v>201</v>
      </c>
      <c r="C430" s="25">
        <v>10</v>
      </c>
      <c r="D430" s="26">
        <v>16</v>
      </c>
    </row>
    <row r="431" spans="1:4" ht="12.75">
      <c r="A431" s="208">
        <v>30</v>
      </c>
      <c r="B431" s="209" t="s">
        <v>199</v>
      </c>
      <c r="C431" s="25">
        <v>1</v>
      </c>
      <c r="D431" s="26">
        <v>39</v>
      </c>
    </row>
    <row r="432" spans="1:4" ht="12.75">
      <c r="A432" s="208">
        <v>30</v>
      </c>
      <c r="B432" s="209" t="s">
        <v>199</v>
      </c>
      <c r="C432" s="25">
        <v>2</v>
      </c>
      <c r="D432" s="26">
        <v>33</v>
      </c>
    </row>
    <row r="433" spans="1:4" ht="12.75">
      <c r="A433" s="208">
        <v>30</v>
      </c>
      <c r="B433" s="209" t="s">
        <v>199</v>
      </c>
      <c r="C433" s="25">
        <v>3</v>
      </c>
      <c r="D433" s="26">
        <v>24</v>
      </c>
    </row>
    <row r="434" spans="1:4" ht="12.75">
      <c r="A434" s="208">
        <v>30</v>
      </c>
      <c r="B434" s="209" t="s">
        <v>199</v>
      </c>
      <c r="C434" s="25">
        <v>4</v>
      </c>
      <c r="D434" s="26">
        <v>26</v>
      </c>
    </row>
    <row r="435" spans="1:4" ht="12.75">
      <c r="A435" s="208">
        <v>30</v>
      </c>
      <c r="B435" s="209" t="s">
        <v>199</v>
      </c>
      <c r="C435" s="25">
        <v>5</v>
      </c>
      <c r="D435" s="26">
        <v>4</v>
      </c>
    </row>
    <row r="436" spans="1:4" ht="12.75">
      <c r="A436" s="208">
        <v>30</v>
      </c>
      <c r="B436" s="209" t="s">
        <v>199</v>
      </c>
      <c r="C436" s="25">
        <v>6</v>
      </c>
      <c r="D436" s="26">
        <v>36</v>
      </c>
    </row>
    <row r="437" spans="1:4" ht="12.75">
      <c r="A437" s="208">
        <v>30</v>
      </c>
      <c r="B437" s="209" t="s">
        <v>199</v>
      </c>
      <c r="C437" s="25">
        <v>7</v>
      </c>
      <c r="D437" s="26">
        <v>22</v>
      </c>
    </row>
    <row r="438" spans="1:4" ht="12.75">
      <c r="A438" s="208">
        <v>30</v>
      </c>
      <c r="B438" s="209" t="s">
        <v>199</v>
      </c>
      <c r="C438" s="25">
        <v>8</v>
      </c>
      <c r="D438" s="26">
        <v>10</v>
      </c>
    </row>
    <row r="439" spans="1:4" ht="12.75">
      <c r="A439" s="208">
        <v>30</v>
      </c>
      <c r="B439" s="209" t="s">
        <v>199</v>
      </c>
      <c r="C439" s="25">
        <v>9</v>
      </c>
      <c r="D439" s="26">
        <v>4</v>
      </c>
    </row>
    <row r="440" spans="1:4" ht="12.75">
      <c r="A440" s="208">
        <v>30</v>
      </c>
      <c r="B440" s="209" t="s">
        <v>199</v>
      </c>
      <c r="C440" s="25">
        <v>10</v>
      </c>
      <c r="D440" s="26">
        <v>38</v>
      </c>
    </row>
    <row r="441" spans="1:4" ht="12.75">
      <c r="A441" s="208">
        <v>30</v>
      </c>
      <c r="B441" s="209" t="s">
        <v>200</v>
      </c>
      <c r="C441" s="25">
        <v>1</v>
      </c>
      <c r="D441" s="26">
        <v>29</v>
      </c>
    </row>
    <row r="442" spans="1:4" ht="12.75">
      <c r="A442" s="208">
        <v>30</v>
      </c>
      <c r="B442" s="209" t="s">
        <v>200</v>
      </c>
      <c r="C442" s="25">
        <v>2</v>
      </c>
      <c r="D442" s="26">
        <v>3</v>
      </c>
    </row>
    <row r="443" spans="1:4" ht="12.75">
      <c r="A443" s="208">
        <v>30</v>
      </c>
      <c r="B443" s="209" t="s">
        <v>200</v>
      </c>
      <c r="C443" s="25">
        <v>3</v>
      </c>
      <c r="D443" s="26">
        <v>3</v>
      </c>
    </row>
    <row r="444" spans="1:4" ht="12.75">
      <c r="A444" s="208">
        <v>30</v>
      </c>
      <c r="B444" s="209" t="s">
        <v>200</v>
      </c>
      <c r="C444" s="25">
        <v>4</v>
      </c>
      <c r="D444" s="26">
        <v>31</v>
      </c>
    </row>
    <row r="445" spans="1:4" ht="12.75">
      <c r="A445" s="208">
        <v>30</v>
      </c>
      <c r="B445" s="209" t="s">
        <v>200</v>
      </c>
      <c r="C445" s="25">
        <v>5</v>
      </c>
      <c r="D445" s="26">
        <v>18</v>
      </c>
    </row>
    <row r="446" spans="1:4" ht="12.75">
      <c r="A446" s="208">
        <v>30</v>
      </c>
      <c r="B446" s="209" t="s">
        <v>200</v>
      </c>
      <c r="C446" s="25">
        <v>6</v>
      </c>
      <c r="D446" s="26">
        <v>14</v>
      </c>
    </row>
    <row r="447" spans="1:4" ht="12.75">
      <c r="A447" s="208">
        <v>30</v>
      </c>
      <c r="B447" s="209" t="s">
        <v>200</v>
      </c>
      <c r="C447" s="25">
        <v>7</v>
      </c>
      <c r="D447" s="26">
        <v>20</v>
      </c>
    </row>
    <row r="448" spans="1:4" ht="12.75">
      <c r="A448" s="208">
        <v>30</v>
      </c>
      <c r="B448" s="209" t="s">
        <v>200</v>
      </c>
      <c r="C448" s="25">
        <v>8</v>
      </c>
      <c r="D448" s="26">
        <v>33</v>
      </c>
    </row>
    <row r="449" spans="1:4" ht="12.75">
      <c r="A449" s="208">
        <v>30</v>
      </c>
      <c r="B449" s="209" t="s">
        <v>200</v>
      </c>
      <c r="C449" s="25">
        <v>9</v>
      </c>
      <c r="D449" s="26">
        <v>23</v>
      </c>
    </row>
    <row r="450" spans="1:4" ht="12.75">
      <c r="A450" s="208">
        <v>30</v>
      </c>
      <c r="B450" s="209" t="s">
        <v>200</v>
      </c>
      <c r="C450" s="25">
        <v>10</v>
      </c>
      <c r="D450" s="26">
        <v>17</v>
      </c>
    </row>
    <row r="451" spans="1:4" ht="12.75">
      <c r="A451" s="208">
        <v>30</v>
      </c>
      <c r="B451" s="209" t="s">
        <v>128</v>
      </c>
      <c r="C451" s="25">
        <v>1</v>
      </c>
      <c r="D451" s="26">
        <v>15</v>
      </c>
    </row>
    <row r="452" spans="1:4" ht="12.75">
      <c r="A452" s="208">
        <v>30</v>
      </c>
      <c r="B452" s="209" t="s">
        <v>128</v>
      </c>
      <c r="C452" s="25">
        <v>2</v>
      </c>
      <c r="D452" s="26">
        <v>11</v>
      </c>
    </row>
    <row r="453" spans="1:4" ht="12.75">
      <c r="A453" s="208">
        <v>30</v>
      </c>
      <c r="B453" s="209" t="s">
        <v>128</v>
      </c>
      <c r="C453" s="25">
        <v>3</v>
      </c>
      <c r="D453" s="26">
        <v>22</v>
      </c>
    </row>
    <row r="454" spans="1:4" ht="12.75">
      <c r="A454" s="208">
        <v>30</v>
      </c>
      <c r="B454" s="209" t="s">
        <v>128</v>
      </c>
      <c r="C454" s="25">
        <v>4</v>
      </c>
      <c r="D454" s="26">
        <v>29</v>
      </c>
    </row>
    <row r="455" spans="1:4" ht="12.75">
      <c r="A455" s="208">
        <v>30</v>
      </c>
      <c r="B455" s="209" t="s">
        <v>128</v>
      </c>
      <c r="C455" s="25">
        <v>5</v>
      </c>
      <c r="D455" s="26">
        <v>21</v>
      </c>
    </row>
    <row r="456" spans="1:4" ht="12.75">
      <c r="A456" s="208">
        <v>30</v>
      </c>
      <c r="B456" s="209" t="s">
        <v>128</v>
      </c>
      <c r="C456" s="25">
        <v>6</v>
      </c>
      <c r="D456" s="26">
        <v>27</v>
      </c>
    </row>
    <row r="457" spans="1:4" ht="12.75">
      <c r="A457" s="208">
        <v>30</v>
      </c>
      <c r="B457" s="209" t="s">
        <v>128</v>
      </c>
      <c r="C457" s="25">
        <v>7</v>
      </c>
      <c r="D457" s="26">
        <v>7</v>
      </c>
    </row>
    <row r="458" spans="1:4" ht="12.75">
      <c r="A458" s="208">
        <v>30</v>
      </c>
      <c r="B458" s="209" t="s">
        <v>128</v>
      </c>
      <c r="C458" s="25">
        <v>8</v>
      </c>
      <c r="D458" s="26">
        <v>29</v>
      </c>
    </row>
    <row r="459" spans="1:4" ht="12.75">
      <c r="A459" s="208">
        <v>30</v>
      </c>
      <c r="B459" s="209" t="s">
        <v>128</v>
      </c>
      <c r="C459" s="25">
        <v>9</v>
      </c>
      <c r="D459" s="26">
        <v>9</v>
      </c>
    </row>
    <row r="460" spans="1:4" ht="12.75">
      <c r="A460" s="208">
        <v>30</v>
      </c>
      <c r="B460" s="209" t="s">
        <v>128</v>
      </c>
      <c r="C460" s="25">
        <v>10</v>
      </c>
      <c r="D460" s="26">
        <v>9</v>
      </c>
    </row>
    <row r="461" spans="1:4" ht="12.75">
      <c r="A461" s="208">
        <v>60</v>
      </c>
      <c r="B461" s="209" t="s">
        <v>202</v>
      </c>
      <c r="C461" s="25">
        <v>1</v>
      </c>
      <c r="D461" s="26">
        <v>4</v>
      </c>
    </row>
    <row r="462" spans="1:4" ht="12.75">
      <c r="A462" s="208">
        <v>60</v>
      </c>
      <c r="B462" s="209" t="s">
        <v>202</v>
      </c>
      <c r="C462" s="25">
        <v>2</v>
      </c>
      <c r="D462" s="26">
        <v>28</v>
      </c>
    </row>
    <row r="463" spans="1:4" ht="12.75">
      <c r="A463" s="208">
        <v>60</v>
      </c>
      <c r="B463" s="209" t="s">
        <v>202</v>
      </c>
      <c r="C463" s="25">
        <v>3</v>
      </c>
      <c r="D463" s="26">
        <v>28</v>
      </c>
    </row>
    <row r="464" spans="1:4" ht="12.75">
      <c r="A464" s="208">
        <v>60</v>
      </c>
      <c r="B464" s="209" t="s">
        <v>202</v>
      </c>
      <c r="C464" s="25">
        <v>4</v>
      </c>
      <c r="D464" s="26">
        <v>15</v>
      </c>
    </row>
    <row r="465" spans="1:4" ht="12.75">
      <c r="A465" s="208">
        <v>60</v>
      </c>
      <c r="B465" s="209" t="s">
        <v>202</v>
      </c>
      <c r="C465" s="25">
        <v>5</v>
      </c>
      <c r="D465" s="26">
        <v>29</v>
      </c>
    </row>
    <row r="466" spans="1:4" ht="12.75">
      <c r="A466" s="208">
        <v>60</v>
      </c>
      <c r="B466" s="209" t="s">
        <v>202</v>
      </c>
      <c r="C466" s="25">
        <v>6</v>
      </c>
      <c r="D466" s="26">
        <v>20</v>
      </c>
    </row>
    <row r="467" spans="1:4" ht="12.75">
      <c r="A467" s="208">
        <v>60</v>
      </c>
      <c r="B467" s="209" t="s">
        <v>202</v>
      </c>
      <c r="C467" s="25">
        <v>7</v>
      </c>
      <c r="D467" s="26">
        <v>7</v>
      </c>
    </row>
    <row r="468" spans="1:4" ht="12.75">
      <c r="A468" s="208">
        <v>60</v>
      </c>
      <c r="B468" s="209" t="s">
        <v>202</v>
      </c>
      <c r="C468" s="25">
        <v>8</v>
      </c>
      <c r="D468" s="26">
        <v>35</v>
      </c>
    </row>
    <row r="469" spans="1:4" ht="12.75">
      <c r="A469" s="208">
        <v>60</v>
      </c>
      <c r="B469" s="209" t="s">
        <v>202</v>
      </c>
      <c r="C469" s="25">
        <v>9</v>
      </c>
      <c r="D469" s="26">
        <v>22</v>
      </c>
    </row>
    <row r="470" spans="1:4" ht="12.75">
      <c r="A470" s="208">
        <v>60</v>
      </c>
      <c r="B470" s="209" t="s">
        <v>202</v>
      </c>
      <c r="C470" s="25">
        <v>10</v>
      </c>
      <c r="D470" s="26">
        <v>33</v>
      </c>
    </row>
    <row r="471" spans="1:4" ht="12.75">
      <c r="A471" s="208">
        <v>60</v>
      </c>
      <c r="B471" s="209" t="s">
        <v>201</v>
      </c>
      <c r="C471" s="25">
        <v>1</v>
      </c>
      <c r="D471" s="26">
        <v>16</v>
      </c>
    </row>
    <row r="472" spans="1:4" ht="12.75">
      <c r="A472" s="208">
        <v>60</v>
      </c>
      <c r="B472" s="209" t="s">
        <v>201</v>
      </c>
      <c r="C472" s="25">
        <v>2</v>
      </c>
      <c r="D472" s="26">
        <v>15</v>
      </c>
    </row>
    <row r="473" spans="1:4" ht="12.75">
      <c r="A473" s="208">
        <v>60</v>
      </c>
      <c r="B473" s="209" t="s">
        <v>201</v>
      </c>
      <c r="C473" s="25">
        <v>3</v>
      </c>
      <c r="D473" s="26">
        <v>34</v>
      </c>
    </row>
    <row r="474" spans="1:4" ht="12.75">
      <c r="A474" s="208">
        <v>60</v>
      </c>
      <c r="B474" s="209" t="s">
        <v>201</v>
      </c>
      <c r="C474" s="25">
        <v>4</v>
      </c>
      <c r="D474" s="26">
        <v>4</v>
      </c>
    </row>
    <row r="475" spans="1:4" ht="12.75">
      <c r="A475" s="208">
        <v>60</v>
      </c>
      <c r="B475" s="209" t="s">
        <v>201</v>
      </c>
      <c r="C475" s="25">
        <v>5</v>
      </c>
      <c r="D475" s="26">
        <v>33</v>
      </c>
    </row>
    <row r="476" spans="1:4" ht="12.75">
      <c r="A476" s="208">
        <v>60</v>
      </c>
      <c r="B476" s="209" t="s">
        <v>201</v>
      </c>
      <c r="C476" s="25">
        <v>6</v>
      </c>
      <c r="D476" s="26">
        <v>11</v>
      </c>
    </row>
    <row r="477" spans="1:4" ht="12.75">
      <c r="A477" s="208">
        <v>60</v>
      </c>
      <c r="B477" s="209" t="s">
        <v>201</v>
      </c>
      <c r="C477" s="25">
        <v>7</v>
      </c>
      <c r="D477" s="26">
        <v>8</v>
      </c>
    </row>
    <row r="478" spans="1:4" ht="12.75">
      <c r="A478" s="208">
        <v>60</v>
      </c>
      <c r="B478" s="209" t="s">
        <v>201</v>
      </c>
      <c r="C478" s="25">
        <v>8</v>
      </c>
      <c r="D478" s="26">
        <v>36</v>
      </c>
    </row>
    <row r="479" spans="1:4" ht="12.75">
      <c r="A479" s="208">
        <v>60</v>
      </c>
      <c r="B479" s="209" t="s">
        <v>201</v>
      </c>
      <c r="C479" s="25">
        <v>9</v>
      </c>
      <c r="D479" s="26">
        <v>11</v>
      </c>
    </row>
    <row r="480" spans="1:4" ht="12.75">
      <c r="A480" s="208">
        <v>60</v>
      </c>
      <c r="B480" s="209" t="s">
        <v>201</v>
      </c>
      <c r="C480" s="25">
        <v>10</v>
      </c>
      <c r="D480" s="26">
        <v>13</v>
      </c>
    </row>
    <row r="481" spans="1:4" ht="12.75">
      <c r="A481" s="208">
        <v>60</v>
      </c>
      <c r="B481" s="209" t="s">
        <v>199</v>
      </c>
      <c r="C481" s="25">
        <v>1</v>
      </c>
      <c r="D481" s="26">
        <v>31</v>
      </c>
    </row>
    <row r="482" spans="1:4" ht="12.75">
      <c r="A482" s="208">
        <v>60</v>
      </c>
      <c r="B482" s="209" t="s">
        <v>199</v>
      </c>
      <c r="C482" s="25">
        <v>2</v>
      </c>
      <c r="D482" s="26">
        <v>3</v>
      </c>
    </row>
    <row r="483" spans="1:4" ht="12.75">
      <c r="A483" s="208">
        <v>60</v>
      </c>
      <c r="B483" s="209" t="s">
        <v>199</v>
      </c>
      <c r="C483" s="25">
        <v>3</v>
      </c>
      <c r="D483" s="26">
        <v>33</v>
      </c>
    </row>
    <row r="484" spans="1:4" ht="12.75">
      <c r="A484" s="208">
        <v>60</v>
      </c>
      <c r="B484" s="209" t="s">
        <v>199</v>
      </c>
      <c r="C484" s="25">
        <v>4</v>
      </c>
      <c r="D484" s="26">
        <v>10</v>
      </c>
    </row>
    <row r="485" spans="1:4" ht="12.75">
      <c r="A485" s="208">
        <v>60</v>
      </c>
      <c r="B485" s="209" t="s">
        <v>199</v>
      </c>
      <c r="C485" s="25">
        <v>5</v>
      </c>
      <c r="D485" s="26">
        <v>7</v>
      </c>
    </row>
    <row r="486" spans="1:4" ht="12.75">
      <c r="A486" s="208">
        <v>60</v>
      </c>
      <c r="B486" s="209" t="s">
        <v>199</v>
      </c>
      <c r="C486" s="25">
        <v>6</v>
      </c>
      <c r="D486" s="26">
        <v>13</v>
      </c>
    </row>
    <row r="487" spans="1:4" ht="12.75">
      <c r="A487" s="208">
        <v>60</v>
      </c>
      <c r="B487" s="209" t="s">
        <v>199</v>
      </c>
      <c r="C487" s="25">
        <v>7</v>
      </c>
      <c r="D487" s="26">
        <v>3</v>
      </c>
    </row>
    <row r="488" spans="1:4" ht="12.75">
      <c r="A488" s="208">
        <v>60</v>
      </c>
      <c r="B488" s="209" t="s">
        <v>199</v>
      </c>
      <c r="C488" s="25">
        <v>8</v>
      </c>
      <c r="D488" s="26">
        <v>3</v>
      </c>
    </row>
    <row r="489" spans="1:4" ht="12.75">
      <c r="A489" s="208">
        <v>60</v>
      </c>
      <c r="B489" s="209" t="s">
        <v>199</v>
      </c>
      <c r="C489" s="25">
        <v>9</v>
      </c>
      <c r="D489" s="26">
        <v>33</v>
      </c>
    </row>
    <row r="490" spans="1:4" ht="12.75">
      <c r="A490" s="208">
        <v>60</v>
      </c>
      <c r="B490" s="209" t="s">
        <v>199</v>
      </c>
      <c r="C490" s="25">
        <v>10</v>
      </c>
      <c r="D490" s="26">
        <v>13</v>
      </c>
    </row>
    <row r="491" spans="1:4" ht="12.75">
      <c r="A491" s="208">
        <v>60</v>
      </c>
      <c r="B491" s="209" t="s">
        <v>200</v>
      </c>
      <c r="C491" s="25">
        <v>1</v>
      </c>
      <c r="D491" s="26">
        <v>3</v>
      </c>
    </row>
    <row r="492" spans="1:4" ht="12.75">
      <c r="A492" s="208">
        <v>60</v>
      </c>
      <c r="B492" s="209" t="s">
        <v>200</v>
      </c>
      <c r="C492" s="25">
        <v>2</v>
      </c>
      <c r="D492" s="26">
        <v>22</v>
      </c>
    </row>
    <row r="493" spans="1:4" ht="12.75">
      <c r="A493" s="208">
        <v>60</v>
      </c>
      <c r="B493" s="209" t="s">
        <v>200</v>
      </c>
      <c r="C493" s="25">
        <v>3</v>
      </c>
      <c r="D493" s="26">
        <v>15</v>
      </c>
    </row>
    <row r="494" spans="1:4" ht="12.75">
      <c r="A494" s="208">
        <v>60</v>
      </c>
      <c r="B494" s="209" t="s">
        <v>200</v>
      </c>
      <c r="C494" s="25">
        <v>4</v>
      </c>
      <c r="D494" s="26">
        <v>32</v>
      </c>
    </row>
    <row r="495" spans="1:4" ht="12.75">
      <c r="A495" s="208">
        <v>60</v>
      </c>
      <c r="B495" s="209" t="s">
        <v>200</v>
      </c>
      <c r="C495" s="25">
        <v>5</v>
      </c>
      <c r="D495" s="26">
        <v>9</v>
      </c>
    </row>
    <row r="496" spans="1:4" ht="12.75">
      <c r="A496" s="208">
        <v>60</v>
      </c>
      <c r="B496" s="209" t="s">
        <v>200</v>
      </c>
      <c r="C496" s="25">
        <v>6</v>
      </c>
      <c r="D496" s="26">
        <v>7</v>
      </c>
    </row>
    <row r="497" spans="1:4" ht="12.75">
      <c r="A497" s="208">
        <v>60</v>
      </c>
      <c r="B497" s="209" t="s">
        <v>200</v>
      </c>
      <c r="C497" s="25">
        <v>7</v>
      </c>
      <c r="D497" s="26">
        <v>24</v>
      </c>
    </row>
    <row r="498" spans="1:4" ht="12.75">
      <c r="A498" s="208">
        <v>60</v>
      </c>
      <c r="B498" s="209" t="s">
        <v>200</v>
      </c>
      <c r="C498" s="25">
        <v>8</v>
      </c>
      <c r="D498" s="26">
        <v>9</v>
      </c>
    </row>
    <row r="499" spans="1:4" ht="12.75">
      <c r="A499" s="208">
        <v>60</v>
      </c>
      <c r="B499" s="209" t="s">
        <v>200</v>
      </c>
      <c r="C499" s="25">
        <v>9</v>
      </c>
      <c r="D499" s="26">
        <v>4</v>
      </c>
    </row>
    <row r="500" spans="1:4" ht="12.75">
      <c r="A500" s="208">
        <v>60</v>
      </c>
      <c r="B500" s="209" t="s">
        <v>200</v>
      </c>
      <c r="C500" s="25">
        <v>10</v>
      </c>
      <c r="D500" s="26">
        <v>5</v>
      </c>
    </row>
    <row r="501" spans="1:4" ht="12.75">
      <c r="A501" s="208">
        <v>60</v>
      </c>
      <c r="B501" s="209" t="s">
        <v>128</v>
      </c>
      <c r="C501" s="25">
        <v>1</v>
      </c>
      <c r="D501" s="26">
        <v>30</v>
      </c>
    </row>
    <row r="502" spans="1:4" ht="12.75">
      <c r="A502" s="208">
        <v>60</v>
      </c>
      <c r="B502" s="209" t="s">
        <v>128</v>
      </c>
      <c r="C502" s="25">
        <v>2</v>
      </c>
      <c r="D502" s="26">
        <v>27</v>
      </c>
    </row>
    <row r="503" spans="1:4" ht="12.75">
      <c r="A503" s="208">
        <v>60</v>
      </c>
      <c r="B503" s="209" t="s">
        <v>128</v>
      </c>
      <c r="C503" s="25">
        <v>3</v>
      </c>
      <c r="D503" s="26">
        <v>38</v>
      </c>
    </row>
    <row r="504" spans="1:4" ht="12.75">
      <c r="A504" s="208">
        <v>60</v>
      </c>
      <c r="B504" s="209" t="s">
        <v>128</v>
      </c>
      <c r="C504" s="25">
        <v>4</v>
      </c>
      <c r="D504" s="26">
        <v>9</v>
      </c>
    </row>
    <row r="505" spans="1:4" ht="12.75">
      <c r="A505" s="208">
        <v>60</v>
      </c>
      <c r="B505" s="209" t="s">
        <v>128</v>
      </c>
      <c r="C505" s="25">
        <v>5</v>
      </c>
      <c r="D505" s="26">
        <v>36</v>
      </c>
    </row>
    <row r="506" spans="1:4" ht="12.75">
      <c r="A506" s="208">
        <v>60</v>
      </c>
      <c r="B506" s="209" t="s">
        <v>128</v>
      </c>
      <c r="C506" s="25">
        <v>6</v>
      </c>
      <c r="D506" s="26">
        <v>33</v>
      </c>
    </row>
    <row r="507" spans="1:4" ht="12.75">
      <c r="A507" s="208">
        <v>60</v>
      </c>
      <c r="B507" s="209" t="s">
        <v>128</v>
      </c>
      <c r="C507" s="25">
        <v>7</v>
      </c>
      <c r="D507" s="26">
        <v>3</v>
      </c>
    </row>
    <row r="508" spans="1:4" ht="12.75">
      <c r="A508" s="208">
        <v>60</v>
      </c>
      <c r="B508" s="209" t="s">
        <v>128</v>
      </c>
      <c r="C508" s="25">
        <v>8</v>
      </c>
      <c r="D508" s="26">
        <v>32</v>
      </c>
    </row>
    <row r="509" spans="1:4" ht="12.75">
      <c r="A509" s="208">
        <v>60</v>
      </c>
      <c r="B509" s="209" t="s">
        <v>128</v>
      </c>
      <c r="C509" s="25">
        <v>9</v>
      </c>
      <c r="D509" s="26">
        <v>39</v>
      </c>
    </row>
    <row r="510" spans="1:4" ht="12.75">
      <c r="A510" s="208">
        <v>60</v>
      </c>
      <c r="B510" s="209" t="s">
        <v>128</v>
      </c>
      <c r="C510" s="25">
        <v>10</v>
      </c>
      <c r="D510" s="26">
        <v>30</v>
      </c>
    </row>
    <row r="511" spans="1:4" ht="12.75">
      <c r="A511" s="208">
        <v>120</v>
      </c>
      <c r="B511" s="209" t="s">
        <v>202</v>
      </c>
      <c r="C511" s="25">
        <v>1</v>
      </c>
      <c r="D511" s="26">
        <v>4</v>
      </c>
    </row>
    <row r="512" spans="1:4" ht="12.75">
      <c r="A512" s="208">
        <v>120</v>
      </c>
      <c r="B512" s="209" t="s">
        <v>202</v>
      </c>
      <c r="C512" s="25">
        <v>2</v>
      </c>
      <c r="D512" s="26">
        <v>3</v>
      </c>
    </row>
    <row r="513" spans="1:4" ht="12.75">
      <c r="A513" s="208">
        <v>120</v>
      </c>
      <c r="B513" s="209" t="s">
        <v>202</v>
      </c>
      <c r="C513" s="25">
        <v>3</v>
      </c>
      <c r="D513" s="26">
        <v>35</v>
      </c>
    </row>
    <row r="514" spans="1:4" ht="12.75">
      <c r="A514" s="208">
        <v>120</v>
      </c>
      <c r="B514" s="209" t="s">
        <v>202</v>
      </c>
      <c r="C514" s="25">
        <v>4</v>
      </c>
      <c r="D514" s="26">
        <v>11</v>
      </c>
    </row>
    <row r="515" spans="1:4" ht="12.75">
      <c r="A515" s="208">
        <v>120</v>
      </c>
      <c r="B515" s="209" t="s">
        <v>202</v>
      </c>
      <c r="C515" s="25">
        <v>5</v>
      </c>
      <c r="D515" s="26">
        <v>14</v>
      </c>
    </row>
    <row r="516" spans="1:4" ht="12.75">
      <c r="A516" s="208">
        <v>120</v>
      </c>
      <c r="B516" s="209" t="s">
        <v>202</v>
      </c>
      <c r="C516" s="25">
        <v>6</v>
      </c>
      <c r="D516" s="26">
        <v>33</v>
      </c>
    </row>
    <row r="517" spans="1:4" ht="12.75">
      <c r="A517" s="208">
        <v>120</v>
      </c>
      <c r="B517" s="209" t="s">
        <v>202</v>
      </c>
      <c r="C517" s="25">
        <v>7</v>
      </c>
      <c r="D517" s="26">
        <v>10</v>
      </c>
    </row>
    <row r="518" spans="1:4" ht="12.75">
      <c r="A518" s="208">
        <v>120</v>
      </c>
      <c r="B518" s="209" t="s">
        <v>202</v>
      </c>
      <c r="C518" s="25">
        <v>8</v>
      </c>
      <c r="D518" s="26">
        <v>11</v>
      </c>
    </row>
    <row r="519" spans="1:4" ht="12.75">
      <c r="A519" s="208">
        <v>120</v>
      </c>
      <c r="B519" s="209" t="s">
        <v>202</v>
      </c>
      <c r="C519" s="25">
        <v>9</v>
      </c>
      <c r="D519" s="26">
        <v>23</v>
      </c>
    </row>
    <row r="520" spans="1:4" ht="12.75">
      <c r="A520" s="208">
        <v>120</v>
      </c>
      <c r="B520" s="209" t="s">
        <v>202</v>
      </c>
      <c r="C520" s="25">
        <v>10</v>
      </c>
      <c r="D520" s="26">
        <v>37</v>
      </c>
    </row>
    <row r="521" spans="1:4" ht="12.75">
      <c r="A521" s="208">
        <v>120</v>
      </c>
      <c r="B521" s="209" t="s">
        <v>201</v>
      </c>
      <c r="C521" s="25">
        <v>1</v>
      </c>
      <c r="D521" s="26">
        <v>20</v>
      </c>
    </row>
    <row r="522" spans="1:4" ht="12.75">
      <c r="A522" s="208">
        <v>120</v>
      </c>
      <c r="B522" s="209" t="s">
        <v>201</v>
      </c>
      <c r="C522" s="25">
        <v>2</v>
      </c>
      <c r="D522" s="26">
        <v>3</v>
      </c>
    </row>
    <row r="523" spans="1:4" ht="12.75">
      <c r="A523" s="208">
        <v>120</v>
      </c>
      <c r="B523" s="209" t="s">
        <v>201</v>
      </c>
      <c r="C523" s="25">
        <v>3</v>
      </c>
      <c r="D523" s="26">
        <v>20</v>
      </c>
    </row>
    <row r="524" spans="1:4" ht="12.75">
      <c r="A524" s="208">
        <v>120</v>
      </c>
      <c r="B524" s="209" t="s">
        <v>201</v>
      </c>
      <c r="C524" s="25">
        <v>4</v>
      </c>
      <c r="D524" s="26">
        <v>18</v>
      </c>
    </row>
    <row r="525" spans="1:4" ht="12.75">
      <c r="A525" s="208">
        <v>120</v>
      </c>
      <c r="B525" s="209" t="s">
        <v>201</v>
      </c>
      <c r="C525" s="25">
        <v>5</v>
      </c>
      <c r="D525" s="26">
        <v>15</v>
      </c>
    </row>
    <row r="526" spans="1:4" ht="12.75">
      <c r="A526" s="208">
        <v>120</v>
      </c>
      <c r="B526" s="209" t="s">
        <v>201</v>
      </c>
      <c r="C526" s="25">
        <v>6</v>
      </c>
      <c r="D526" s="26">
        <v>10</v>
      </c>
    </row>
    <row r="527" spans="1:4" ht="12.75">
      <c r="A527" s="208">
        <v>120</v>
      </c>
      <c r="B527" s="209" t="s">
        <v>201</v>
      </c>
      <c r="C527" s="25">
        <v>7</v>
      </c>
      <c r="D527" s="26">
        <v>9</v>
      </c>
    </row>
    <row r="528" spans="1:4" ht="12.75">
      <c r="A528" s="208">
        <v>120</v>
      </c>
      <c r="B528" s="209" t="s">
        <v>201</v>
      </c>
      <c r="C528" s="25">
        <v>8</v>
      </c>
      <c r="D528" s="26">
        <v>3</v>
      </c>
    </row>
    <row r="529" spans="1:4" ht="12.75">
      <c r="A529" s="208">
        <v>120</v>
      </c>
      <c r="B529" s="209" t="s">
        <v>201</v>
      </c>
      <c r="C529" s="25">
        <v>9</v>
      </c>
      <c r="D529" s="26">
        <v>17</v>
      </c>
    </row>
    <row r="530" spans="1:4" ht="12.75">
      <c r="A530" s="208">
        <v>120</v>
      </c>
      <c r="B530" s="209" t="s">
        <v>201</v>
      </c>
      <c r="C530" s="25">
        <v>10</v>
      </c>
      <c r="D530" s="26">
        <v>35</v>
      </c>
    </row>
    <row r="531" spans="1:4" ht="12.75">
      <c r="A531" s="208">
        <v>120</v>
      </c>
      <c r="B531" s="209" t="s">
        <v>199</v>
      </c>
      <c r="C531" s="25">
        <v>1</v>
      </c>
      <c r="D531" s="26">
        <v>20</v>
      </c>
    </row>
    <row r="532" spans="1:4" ht="12.75">
      <c r="A532" s="208">
        <v>120</v>
      </c>
      <c r="B532" s="209" t="s">
        <v>199</v>
      </c>
      <c r="C532" s="25">
        <v>2</v>
      </c>
      <c r="D532" s="26">
        <v>28</v>
      </c>
    </row>
    <row r="533" spans="1:4" ht="12.75">
      <c r="A533" s="208">
        <v>120</v>
      </c>
      <c r="B533" s="209" t="s">
        <v>199</v>
      </c>
      <c r="C533" s="25">
        <v>3</v>
      </c>
      <c r="D533" s="26">
        <v>13</v>
      </c>
    </row>
    <row r="534" spans="1:4" ht="12.75">
      <c r="A534" s="208">
        <v>120</v>
      </c>
      <c r="B534" s="209" t="s">
        <v>199</v>
      </c>
      <c r="C534" s="25">
        <v>4</v>
      </c>
      <c r="D534" s="26">
        <v>3</v>
      </c>
    </row>
    <row r="535" spans="1:4" ht="12.75">
      <c r="A535" s="208">
        <v>120</v>
      </c>
      <c r="B535" s="209" t="s">
        <v>199</v>
      </c>
      <c r="C535" s="25">
        <v>5</v>
      </c>
      <c r="D535" s="26">
        <v>13</v>
      </c>
    </row>
    <row r="536" spans="1:4" ht="12.75">
      <c r="A536" s="208">
        <v>120</v>
      </c>
      <c r="B536" s="209" t="s">
        <v>199</v>
      </c>
      <c r="C536" s="25">
        <v>6</v>
      </c>
      <c r="D536" s="26">
        <v>20</v>
      </c>
    </row>
    <row r="537" spans="1:4" ht="12.75">
      <c r="A537" s="208">
        <v>120</v>
      </c>
      <c r="B537" s="209" t="s">
        <v>199</v>
      </c>
      <c r="C537" s="25">
        <v>7</v>
      </c>
      <c r="D537" s="26">
        <v>24</v>
      </c>
    </row>
    <row r="538" spans="1:4" ht="12.75">
      <c r="A538" s="208">
        <v>120</v>
      </c>
      <c r="B538" s="209" t="s">
        <v>199</v>
      </c>
      <c r="C538" s="25">
        <v>8</v>
      </c>
      <c r="D538" s="26">
        <v>30</v>
      </c>
    </row>
    <row r="539" spans="1:4" ht="12.75">
      <c r="A539" s="208">
        <v>120</v>
      </c>
      <c r="B539" s="209" t="s">
        <v>199</v>
      </c>
      <c r="C539" s="25">
        <v>9</v>
      </c>
      <c r="D539" s="26">
        <v>8</v>
      </c>
    </row>
    <row r="540" spans="1:4" ht="12.75">
      <c r="A540" s="208">
        <v>120</v>
      </c>
      <c r="B540" s="209" t="s">
        <v>199</v>
      </c>
      <c r="C540" s="25">
        <v>10</v>
      </c>
      <c r="D540" s="26">
        <v>26</v>
      </c>
    </row>
    <row r="541" spans="1:4" ht="12.75">
      <c r="A541" s="208">
        <v>120</v>
      </c>
      <c r="B541" s="209" t="s">
        <v>200</v>
      </c>
      <c r="C541" s="25">
        <v>1</v>
      </c>
      <c r="D541" s="26">
        <v>24</v>
      </c>
    </row>
    <row r="542" spans="1:4" ht="12.75">
      <c r="A542" s="208">
        <v>120</v>
      </c>
      <c r="B542" s="209" t="s">
        <v>200</v>
      </c>
      <c r="C542" s="25">
        <v>2</v>
      </c>
      <c r="D542" s="26">
        <v>35</v>
      </c>
    </row>
    <row r="543" spans="1:4" ht="12.75">
      <c r="A543" s="208">
        <v>120</v>
      </c>
      <c r="B543" s="209" t="s">
        <v>200</v>
      </c>
      <c r="C543" s="25">
        <v>3</v>
      </c>
      <c r="D543" s="26">
        <v>31</v>
      </c>
    </row>
    <row r="544" spans="1:4" ht="12.75">
      <c r="A544" s="208">
        <v>120</v>
      </c>
      <c r="B544" s="209" t="s">
        <v>200</v>
      </c>
      <c r="C544" s="25">
        <v>4</v>
      </c>
      <c r="D544" s="26">
        <v>14</v>
      </c>
    </row>
    <row r="545" spans="1:4" ht="12.75">
      <c r="A545" s="208">
        <v>120</v>
      </c>
      <c r="B545" s="209" t="s">
        <v>200</v>
      </c>
      <c r="C545" s="25">
        <v>5</v>
      </c>
      <c r="D545" s="26">
        <v>18</v>
      </c>
    </row>
    <row r="546" spans="1:4" ht="12.75">
      <c r="A546" s="208">
        <v>120</v>
      </c>
      <c r="B546" s="209" t="s">
        <v>200</v>
      </c>
      <c r="C546" s="25">
        <v>6</v>
      </c>
      <c r="D546" s="26">
        <v>37</v>
      </c>
    </row>
    <row r="547" spans="1:4" ht="12.75">
      <c r="A547" s="208">
        <v>120</v>
      </c>
      <c r="B547" s="209" t="s">
        <v>200</v>
      </c>
      <c r="C547" s="25">
        <v>7</v>
      </c>
      <c r="D547" s="26">
        <v>33</v>
      </c>
    </row>
    <row r="548" spans="1:4" ht="12.75">
      <c r="A548" s="208">
        <v>120</v>
      </c>
      <c r="B548" s="209" t="s">
        <v>200</v>
      </c>
      <c r="C548" s="25">
        <v>8</v>
      </c>
      <c r="D548" s="26">
        <v>20</v>
      </c>
    </row>
    <row r="549" spans="1:4" ht="12.75">
      <c r="A549" s="208">
        <v>120</v>
      </c>
      <c r="B549" s="209" t="s">
        <v>200</v>
      </c>
      <c r="C549" s="25">
        <v>9</v>
      </c>
      <c r="D549" s="26">
        <v>11</v>
      </c>
    </row>
    <row r="550" spans="1:4" ht="12.75">
      <c r="A550" s="208">
        <v>120</v>
      </c>
      <c r="B550" s="209" t="s">
        <v>200</v>
      </c>
      <c r="C550" s="25">
        <v>10</v>
      </c>
      <c r="D550" s="26">
        <v>14</v>
      </c>
    </row>
    <row r="551" spans="1:4" ht="12.75">
      <c r="A551" s="208">
        <v>120</v>
      </c>
      <c r="B551" s="209" t="s">
        <v>128</v>
      </c>
      <c r="C551" s="25">
        <v>1</v>
      </c>
      <c r="D551" s="26">
        <v>17</v>
      </c>
    </row>
    <row r="552" spans="1:4" ht="12.75">
      <c r="A552" s="208">
        <v>120</v>
      </c>
      <c r="B552" s="209" t="s">
        <v>128</v>
      </c>
      <c r="C552" s="25">
        <v>2</v>
      </c>
      <c r="D552" s="26">
        <v>32</v>
      </c>
    </row>
    <row r="553" spans="1:4" ht="12.75">
      <c r="A553" s="208">
        <v>120</v>
      </c>
      <c r="B553" s="209" t="s">
        <v>128</v>
      </c>
      <c r="C553" s="25">
        <v>3</v>
      </c>
      <c r="D553" s="26">
        <v>3</v>
      </c>
    </row>
    <row r="554" spans="1:4" ht="12.75">
      <c r="A554" s="208">
        <v>120</v>
      </c>
      <c r="B554" s="209" t="s">
        <v>128</v>
      </c>
      <c r="C554" s="25">
        <v>4</v>
      </c>
      <c r="D554" s="26">
        <v>3</v>
      </c>
    </row>
    <row r="555" spans="1:4" ht="12.75">
      <c r="A555" s="208">
        <v>120</v>
      </c>
      <c r="B555" s="209" t="s">
        <v>128</v>
      </c>
      <c r="C555" s="25">
        <v>5</v>
      </c>
      <c r="D555" s="26">
        <v>20</v>
      </c>
    </row>
    <row r="556" spans="1:4" ht="12.75">
      <c r="A556" s="208">
        <v>120</v>
      </c>
      <c r="B556" s="209" t="s">
        <v>128</v>
      </c>
      <c r="C556" s="25">
        <v>6</v>
      </c>
      <c r="D556" s="26">
        <v>23</v>
      </c>
    </row>
    <row r="557" spans="1:4" ht="12.75">
      <c r="A557" s="208">
        <v>120</v>
      </c>
      <c r="B557" s="209" t="s">
        <v>128</v>
      </c>
      <c r="C557" s="25">
        <v>7</v>
      </c>
      <c r="D557" s="26">
        <v>20</v>
      </c>
    </row>
    <row r="558" spans="1:4" ht="12.75">
      <c r="A558" s="208">
        <v>120</v>
      </c>
      <c r="B558" s="209" t="s">
        <v>128</v>
      </c>
      <c r="C558" s="25">
        <v>8</v>
      </c>
      <c r="D558" s="26">
        <v>37</v>
      </c>
    </row>
    <row r="559" spans="1:4" ht="12.75">
      <c r="A559" s="208">
        <v>120</v>
      </c>
      <c r="B559" s="209" t="s">
        <v>128</v>
      </c>
      <c r="C559" s="25">
        <v>9</v>
      </c>
      <c r="D559" s="26">
        <v>19</v>
      </c>
    </row>
    <row r="560" spans="1:4" ht="12.75">
      <c r="A560" s="208">
        <v>120</v>
      </c>
      <c r="B560" s="209" t="s">
        <v>128</v>
      </c>
      <c r="C560" s="25">
        <v>10</v>
      </c>
      <c r="D560" s="26">
        <v>3</v>
      </c>
    </row>
    <row r="561" spans="1:4" ht="12.75">
      <c r="A561" s="208">
        <v>240</v>
      </c>
      <c r="B561" s="209" t="s">
        <v>202</v>
      </c>
      <c r="C561" s="25">
        <v>1</v>
      </c>
      <c r="D561" s="26">
        <v>17</v>
      </c>
    </row>
    <row r="562" spans="1:4" ht="12.75">
      <c r="A562" s="208">
        <v>240</v>
      </c>
      <c r="B562" s="209" t="s">
        <v>202</v>
      </c>
      <c r="C562" s="25">
        <v>2</v>
      </c>
      <c r="D562" s="26">
        <v>5</v>
      </c>
    </row>
    <row r="563" spans="1:4" ht="12.75">
      <c r="A563" s="208">
        <v>240</v>
      </c>
      <c r="B563" s="209" t="s">
        <v>202</v>
      </c>
      <c r="C563" s="25">
        <v>3</v>
      </c>
      <c r="D563" s="26">
        <v>31</v>
      </c>
    </row>
    <row r="564" spans="1:4" ht="12.75">
      <c r="A564" s="208">
        <v>240</v>
      </c>
      <c r="B564" s="209" t="s">
        <v>202</v>
      </c>
      <c r="C564" s="25">
        <v>4</v>
      </c>
      <c r="D564" s="26">
        <v>16</v>
      </c>
    </row>
    <row r="565" spans="1:4" ht="12.75">
      <c r="A565" s="208">
        <v>240</v>
      </c>
      <c r="B565" s="209" t="s">
        <v>202</v>
      </c>
      <c r="C565" s="25">
        <v>5</v>
      </c>
      <c r="D565" s="26">
        <v>33</v>
      </c>
    </row>
    <row r="566" spans="1:4" ht="12.75">
      <c r="A566" s="208">
        <v>240</v>
      </c>
      <c r="B566" s="209" t="s">
        <v>202</v>
      </c>
      <c r="C566" s="25">
        <v>6</v>
      </c>
      <c r="D566" s="26">
        <v>29</v>
      </c>
    </row>
    <row r="567" spans="1:4" ht="12.75">
      <c r="A567" s="208">
        <v>240</v>
      </c>
      <c r="B567" s="209" t="s">
        <v>202</v>
      </c>
      <c r="C567" s="25">
        <v>7</v>
      </c>
      <c r="D567" s="26">
        <v>22</v>
      </c>
    </row>
    <row r="568" spans="1:4" ht="12.75">
      <c r="A568" s="208">
        <v>240</v>
      </c>
      <c r="B568" s="209" t="s">
        <v>202</v>
      </c>
      <c r="C568" s="25">
        <v>8</v>
      </c>
      <c r="D568" s="26">
        <v>19</v>
      </c>
    </row>
    <row r="569" spans="1:4" ht="12.75">
      <c r="A569" s="208">
        <v>240</v>
      </c>
      <c r="B569" s="209" t="s">
        <v>202</v>
      </c>
      <c r="C569" s="25">
        <v>9</v>
      </c>
      <c r="D569" s="26">
        <v>31</v>
      </c>
    </row>
    <row r="570" spans="1:4" ht="12.75">
      <c r="A570" s="208">
        <v>240</v>
      </c>
      <c r="B570" s="209" t="s">
        <v>202</v>
      </c>
      <c r="C570" s="25">
        <v>10</v>
      </c>
      <c r="D570" s="26">
        <v>21</v>
      </c>
    </row>
    <row r="571" spans="1:4" ht="12.75">
      <c r="A571" s="208">
        <v>240</v>
      </c>
      <c r="B571" s="209" t="s">
        <v>201</v>
      </c>
      <c r="C571" s="25">
        <v>1</v>
      </c>
      <c r="D571" s="26">
        <v>4</v>
      </c>
    </row>
    <row r="572" spans="1:4" ht="12.75">
      <c r="A572" s="208">
        <v>240</v>
      </c>
      <c r="B572" s="209" t="s">
        <v>201</v>
      </c>
      <c r="C572" s="25">
        <v>2</v>
      </c>
      <c r="D572" s="26">
        <v>34</v>
      </c>
    </row>
    <row r="573" spans="1:4" ht="12.75">
      <c r="A573" s="208">
        <v>240</v>
      </c>
      <c r="B573" s="209" t="s">
        <v>201</v>
      </c>
      <c r="C573" s="25">
        <v>3</v>
      </c>
      <c r="D573" s="26">
        <v>10</v>
      </c>
    </row>
    <row r="574" spans="1:4" ht="12.75">
      <c r="A574" s="208">
        <v>240</v>
      </c>
      <c r="B574" s="209" t="s">
        <v>201</v>
      </c>
      <c r="C574" s="25">
        <v>4</v>
      </c>
      <c r="D574" s="26">
        <v>22</v>
      </c>
    </row>
    <row r="575" spans="1:4" ht="12.75">
      <c r="A575" s="208">
        <v>240</v>
      </c>
      <c r="B575" s="209" t="s">
        <v>201</v>
      </c>
      <c r="C575" s="25">
        <v>5</v>
      </c>
      <c r="D575" s="26">
        <v>28</v>
      </c>
    </row>
    <row r="576" spans="1:4" ht="12.75">
      <c r="A576" s="208">
        <v>240</v>
      </c>
      <c r="B576" s="209" t="s">
        <v>201</v>
      </c>
      <c r="C576" s="25">
        <v>6</v>
      </c>
      <c r="D576" s="26">
        <v>36</v>
      </c>
    </row>
    <row r="577" spans="1:4" ht="12.75">
      <c r="A577" s="208">
        <v>240</v>
      </c>
      <c r="B577" s="209" t="s">
        <v>201</v>
      </c>
      <c r="C577" s="25">
        <v>7</v>
      </c>
      <c r="D577" s="26">
        <v>39</v>
      </c>
    </row>
    <row r="578" spans="1:4" ht="12.75">
      <c r="A578" s="208">
        <v>240</v>
      </c>
      <c r="B578" s="209" t="s">
        <v>201</v>
      </c>
      <c r="C578" s="25">
        <v>8</v>
      </c>
      <c r="D578" s="26">
        <v>36</v>
      </c>
    </row>
    <row r="579" spans="1:4" ht="12.75">
      <c r="A579" s="208">
        <v>240</v>
      </c>
      <c r="B579" s="209" t="s">
        <v>201</v>
      </c>
      <c r="C579" s="25">
        <v>9</v>
      </c>
      <c r="D579" s="26">
        <v>17</v>
      </c>
    </row>
    <row r="580" spans="1:4" ht="12.75">
      <c r="A580" s="208">
        <v>240</v>
      </c>
      <c r="B580" s="209" t="s">
        <v>201</v>
      </c>
      <c r="C580" s="25">
        <v>10</v>
      </c>
      <c r="D580" s="26">
        <v>20</v>
      </c>
    </row>
    <row r="581" spans="1:4" ht="12.75">
      <c r="A581" s="208">
        <v>240</v>
      </c>
      <c r="B581" s="209" t="s">
        <v>199</v>
      </c>
      <c r="C581" s="25">
        <v>1</v>
      </c>
      <c r="D581" s="26">
        <v>3</v>
      </c>
    </row>
    <row r="582" spans="1:4" ht="12.75">
      <c r="A582" s="208">
        <v>240</v>
      </c>
      <c r="B582" s="209" t="s">
        <v>199</v>
      </c>
      <c r="C582" s="25">
        <v>2</v>
      </c>
      <c r="D582" s="26">
        <v>12</v>
      </c>
    </row>
    <row r="583" spans="1:4" ht="12.75">
      <c r="A583" s="208">
        <v>240</v>
      </c>
      <c r="B583" s="209" t="s">
        <v>199</v>
      </c>
      <c r="C583" s="25">
        <v>3</v>
      </c>
      <c r="D583" s="26">
        <v>22</v>
      </c>
    </row>
    <row r="584" spans="1:4" ht="12.75">
      <c r="A584" s="208">
        <v>240</v>
      </c>
      <c r="B584" s="209" t="s">
        <v>199</v>
      </c>
      <c r="C584" s="25">
        <v>4</v>
      </c>
      <c r="D584" s="26">
        <v>27</v>
      </c>
    </row>
    <row r="585" spans="1:4" ht="12.75">
      <c r="A585" s="208">
        <v>240</v>
      </c>
      <c r="B585" s="209" t="s">
        <v>199</v>
      </c>
      <c r="C585" s="25">
        <v>5</v>
      </c>
      <c r="D585" s="26">
        <v>11</v>
      </c>
    </row>
    <row r="586" spans="1:4" ht="12.75">
      <c r="A586" s="208">
        <v>240</v>
      </c>
      <c r="B586" s="209" t="s">
        <v>199</v>
      </c>
      <c r="C586" s="25">
        <v>6</v>
      </c>
      <c r="D586" s="26">
        <v>35</v>
      </c>
    </row>
    <row r="587" spans="1:4" ht="12.75">
      <c r="A587" s="208">
        <v>240</v>
      </c>
      <c r="B587" s="209" t="s">
        <v>199</v>
      </c>
      <c r="C587" s="25">
        <v>7</v>
      </c>
      <c r="D587" s="26">
        <v>11</v>
      </c>
    </row>
    <row r="588" spans="1:4" ht="12.75">
      <c r="A588" s="208">
        <v>240</v>
      </c>
      <c r="B588" s="209" t="s">
        <v>199</v>
      </c>
      <c r="C588" s="25">
        <v>8</v>
      </c>
      <c r="D588" s="26">
        <v>25</v>
      </c>
    </row>
    <row r="589" spans="1:4" ht="12.75">
      <c r="A589" s="208">
        <v>240</v>
      </c>
      <c r="B589" s="209" t="s">
        <v>199</v>
      </c>
      <c r="C589" s="25">
        <v>9</v>
      </c>
      <c r="D589" s="26">
        <v>29</v>
      </c>
    </row>
    <row r="590" spans="1:4" ht="12.75">
      <c r="A590" s="208">
        <v>240</v>
      </c>
      <c r="B590" s="209" t="s">
        <v>199</v>
      </c>
      <c r="C590" s="25">
        <v>10</v>
      </c>
      <c r="D590" s="26">
        <v>14</v>
      </c>
    </row>
    <row r="591" spans="1:4" ht="12.75">
      <c r="A591" s="208">
        <v>240</v>
      </c>
      <c r="B591" s="209" t="s">
        <v>200</v>
      </c>
      <c r="C591" s="25">
        <v>1</v>
      </c>
      <c r="D591" s="26">
        <v>8</v>
      </c>
    </row>
    <row r="592" spans="1:4" ht="12.75">
      <c r="A592" s="208">
        <v>240</v>
      </c>
      <c r="B592" s="209" t="s">
        <v>200</v>
      </c>
      <c r="C592" s="25">
        <v>2</v>
      </c>
      <c r="D592" s="26">
        <v>4</v>
      </c>
    </row>
    <row r="593" spans="1:4" ht="12.75">
      <c r="A593" s="208">
        <v>240</v>
      </c>
      <c r="B593" s="209" t="s">
        <v>200</v>
      </c>
      <c r="C593" s="25">
        <v>3</v>
      </c>
      <c r="D593" s="26">
        <v>3</v>
      </c>
    </row>
    <row r="594" spans="1:4" ht="12.75">
      <c r="A594" s="208">
        <v>240</v>
      </c>
      <c r="B594" s="209" t="s">
        <v>200</v>
      </c>
      <c r="C594" s="25">
        <v>4</v>
      </c>
      <c r="D594" s="26">
        <v>22</v>
      </c>
    </row>
    <row r="595" spans="1:4" ht="12.75">
      <c r="A595" s="208">
        <v>240</v>
      </c>
      <c r="B595" s="209" t="s">
        <v>200</v>
      </c>
      <c r="C595" s="25">
        <v>5</v>
      </c>
      <c r="D595" s="26">
        <v>22</v>
      </c>
    </row>
    <row r="596" spans="1:4" ht="12.75">
      <c r="A596" s="208">
        <v>240</v>
      </c>
      <c r="B596" s="209" t="s">
        <v>200</v>
      </c>
      <c r="C596" s="25">
        <v>6</v>
      </c>
      <c r="D596" s="26">
        <v>7</v>
      </c>
    </row>
    <row r="597" spans="1:4" ht="12.75">
      <c r="A597" s="208">
        <v>240</v>
      </c>
      <c r="B597" s="209" t="s">
        <v>200</v>
      </c>
      <c r="C597" s="25">
        <v>7</v>
      </c>
      <c r="D597" s="26">
        <v>15</v>
      </c>
    </row>
    <row r="598" spans="1:4" ht="12.75">
      <c r="A598" s="208">
        <v>240</v>
      </c>
      <c r="B598" s="209" t="s">
        <v>200</v>
      </c>
      <c r="C598" s="25">
        <v>8</v>
      </c>
      <c r="D598" s="26">
        <v>37</v>
      </c>
    </row>
    <row r="599" spans="1:4" ht="12.75">
      <c r="A599" s="208">
        <v>240</v>
      </c>
      <c r="B599" s="209" t="s">
        <v>200</v>
      </c>
      <c r="C599" s="25">
        <v>9</v>
      </c>
      <c r="D599" s="26">
        <v>21</v>
      </c>
    </row>
    <row r="600" spans="1:4" ht="12.75">
      <c r="A600" s="208">
        <v>240</v>
      </c>
      <c r="B600" s="209" t="s">
        <v>200</v>
      </c>
      <c r="C600" s="25">
        <v>10</v>
      </c>
      <c r="D600" s="26">
        <v>29</v>
      </c>
    </row>
    <row r="601" spans="1:4" ht="12.75">
      <c r="A601" s="208">
        <v>240</v>
      </c>
      <c r="B601" s="209" t="s">
        <v>128</v>
      </c>
      <c r="C601" s="25">
        <v>1</v>
      </c>
      <c r="D601" s="26">
        <v>21</v>
      </c>
    </row>
    <row r="602" spans="1:4" ht="12.75">
      <c r="A602" s="208">
        <v>240</v>
      </c>
      <c r="B602" s="209" t="s">
        <v>128</v>
      </c>
      <c r="C602" s="25">
        <v>2</v>
      </c>
      <c r="D602" s="26">
        <v>34</v>
      </c>
    </row>
    <row r="603" spans="1:4" ht="12.75">
      <c r="A603" s="208">
        <v>240</v>
      </c>
      <c r="B603" s="209" t="s">
        <v>128</v>
      </c>
      <c r="C603" s="25">
        <v>3</v>
      </c>
      <c r="D603" s="26">
        <v>26</v>
      </c>
    </row>
    <row r="604" spans="1:4" ht="12.75">
      <c r="A604" s="208">
        <v>240</v>
      </c>
      <c r="B604" s="209" t="s">
        <v>128</v>
      </c>
      <c r="C604" s="25">
        <v>4</v>
      </c>
      <c r="D604" s="26">
        <v>3</v>
      </c>
    </row>
    <row r="605" spans="1:4" ht="12.75">
      <c r="A605" s="208">
        <v>240</v>
      </c>
      <c r="B605" s="209" t="s">
        <v>128</v>
      </c>
      <c r="C605" s="25">
        <v>5</v>
      </c>
      <c r="D605" s="26">
        <v>35</v>
      </c>
    </row>
    <row r="606" spans="1:4" ht="12.75">
      <c r="A606" s="208">
        <v>240</v>
      </c>
      <c r="B606" s="209" t="s">
        <v>128</v>
      </c>
      <c r="C606" s="25">
        <v>6</v>
      </c>
      <c r="D606" s="26">
        <v>21</v>
      </c>
    </row>
    <row r="607" spans="1:4" ht="12.75">
      <c r="A607" s="208">
        <v>240</v>
      </c>
      <c r="B607" s="209" t="s">
        <v>128</v>
      </c>
      <c r="C607" s="25">
        <v>7</v>
      </c>
      <c r="D607" s="26">
        <v>12</v>
      </c>
    </row>
    <row r="608" spans="1:4" ht="12.75">
      <c r="A608" s="208">
        <v>240</v>
      </c>
      <c r="B608" s="209" t="s">
        <v>128</v>
      </c>
      <c r="C608" s="25">
        <v>8</v>
      </c>
      <c r="D608" s="26">
        <v>4</v>
      </c>
    </row>
    <row r="609" spans="1:4" ht="12.75">
      <c r="A609" s="208">
        <v>240</v>
      </c>
      <c r="B609" s="209" t="s">
        <v>128</v>
      </c>
      <c r="C609" s="25">
        <v>9</v>
      </c>
      <c r="D609" s="26">
        <v>30</v>
      </c>
    </row>
    <row r="610" spans="1:4" ht="12.75">
      <c r="A610" s="210">
        <v>240</v>
      </c>
      <c r="B610" s="211" t="s">
        <v>128</v>
      </c>
      <c r="C610" s="139">
        <v>10</v>
      </c>
      <c r="D610" s="63">
        <v>12</v>
      </c>
    </row>
    <row r="613" ht="12.75">
      <c r="A613" s="1" t="s">
        <v>194</v>
      </c>
    </row>
    <row r="614" spans="1:7" ht="12.75">
      <c r="A614" s="36"/>
      <c r="B614" s="633" t="s">
        <v>245</v>
      </c>
      <c r="C614" s="633"/>
      <c r="D614" s="633"/>
      <c r="E614" s="633"/>
      <c r="F614" s="633"/>
      <c r="G614" s="36"/>
    </row>
    <row r="615" spans="1:7" ht="13.5" thickBot="1">
      <c r="A615" s="188" t="s">
        <v>144</v>
      </c>
      <c r="B615" s="206" t="str">
        <f>B411</f>
        <v>Camote</v>
      </c>
      <c r="C615" s="207" t="str">
        <f>B421</f>
        <v>Ñame</v>
      </c>
      <c r="D615" s="206" t="str">
        <f>B431</f>
        <v>Tiquisque 1</v>
      </c>
      <c r="E615" s="207" t="str">
        <f>B450</f>
        <v>Tiquisque 2</v>
      </c>
      <c r="F615" s="206" t="str">
        <f>B451</f>
        <v>Yuca</v>
      </c>
      <c r="G615" s="188" t="s">
        <v>100</v>
      </c>
    </row>
    <row r="616" spans="1:7" ht="13.5" thickTop="1">
      <c r="A616" s="208">
        <v>30</v>
      </c>
      <c r="B616" s="25">
        <f>AVERAGE(D411:D420)</f>
        <v>20.5</v>
      </c>
      <c r="C616" s="26">
        <f>AVERAGE(D421:D430)</f>
        <v>16.8</v>
      </c>
      <c r="D616" s="25">
        <f>AVERAGE(D431:D440)</f>
        <v>23.6</v>
      </c>
      <c r="E616" s="26">
        <f>AVERAGE(D441:D450)</f>
        <v>19.1</v>
      </c>
      <c r="F616" s="25">
        <f>AVERAGE(D451:D460)</f>
        <v>17.9</v>
      </c>
      <c r="G616" s="199">
        <f>SUM(B616:F616)</f>
        <v>97.9</v>
      </c>
    </row>
    <row r="617" spans="1:7" ht="12.75">
      <c r="A617" s="208">
        <v>60</v>
      </c>
      <c r="B617" s="25">
        <f>AVERAGE(D461:D470)</f>
        <v>22.1</v>
      </c>
      <c r="C617" s="26">
        <f>AVERAGE(D471:D480)</f>
        <v>18.1</v>
      </c>
      <c r="D617" s="25">
        <f>AVERAGE(D481:D490)</f>
        <v>14.9</v>
      </c>
      <c r="E617" s="26">
        <f>AVERAGE(D491:D500)</f>
        <v>13</v>
      </c>
      <c r="F617" s="25">
        <f>AVERAGE(D501:D510)</f>
        <v>27.7</v>
      </c>
      <c r="G617" s="199">
        <f>SUM(B617:F617)</f>
        <v>95.8</v>
      </c>
    </row>
    <row r="618" spans="1:7" ht="12.75">
      <c r="A618" s="208">
        <v>120</v>
      </c>
      <c r="B618" s="25">
        <f>AVERAGE(D511:D520)</f>
        <v>18.1</v>
      </c>
      <c r="C618" s="26">
        <f>AVERAGE(D521:D530)</f>
        <v>15</v>
      </c>
      <c r="D618" s="25">
        <f>AVERAGE(D531:D540)</f>
        <v>18.5</v>
      </c>
      <c r="E618" s="26">
        <f>AVERAGE(D541:D550)</f>
        <v>23.7</v>
      </c>
      <c r="F618" s="25">
        <f>AVERAGE(D551:D560)</f>
        <v>17.7</v>
      </c>
      <c r="G618" s="199">
        <f>SUM(B618:F618)</f>
        <v>93</v>
      </c>
    </row>
    <row r="619" spans="1:7" ht="13.5" thickBot="1">
      <c r="A619" s="379">
        <v>240</v>
      </c>
      <c r="B619" s="134">
        <f>AVERAGE(D561:D570)</f>
        <v>22.4</v>
      </c>
      <c r="C619" s="380">
        <f>AVERAGE(D571:D580)</f>
        <v>24.6</v>
      </c>
      <c r="D619" s="134">
        <f>AVERAGE(D581:D590)</f>
        <v>18.9</v>
      </c>
      <c r="E619" s="380">
        <f>AVERAGE(D591:D600)</f>
        <v>16.8</v>
      </c>
      <c r="F619" s="134">
        <f>AVERAGE(D601:D610)</f>
        <v>19.8</v>
      </c>
      <c r="G619" s="381">
        <f>SUM(B619:F619)</f>
        <v>102.5</v>
      </c>
    </row>
    <row r="620" spans="1:7" ht="12.75">
      <c r="A620" s="210" t="s">
        <v>100</v>
      </c>
      <c r="B620" s="139">
        <f>SUM(B616:B619)</f>
        <v>83.1</v>
      </c>
      <c r="C620" s="63">
        <f>SUM(C616:C619)</f>
        <v>74.5</v>
      </c>
      <c r="D620" s="139">
        <f>SUM(D616:D619)</f>
        <v>75.9</v>
      </c>
      <c r="E620" s="63">
        <f>SUM(E616:E619)</f>
        <v>72.6</v>
      </c>
      <c r="F620" s="139">
        <f>SUM(F616:F619)</f>
        <v>83.1</v>
      </c>
      <c r="G620" s="201">
        <f>SUM(B616:F619)</f>
        <v>389.2</v>
      </c>
    </row>
    <row r="624" spans="1:2" ht="12.75">
      <c r="A624" s="180" t="s">
        <v>79</v>
      </c>
      <c r="B624" s="36">
        <f>COUNT(B620:F620)</f>
        <v>5</v>
      </c>
    </row>
    <row r="625" spans="1:2" ht="12.75">
      <c r="A625" s="138" t="s">
        <v>130</v>
      </c>
      <c r="B625" s="63">
        <f>COUNT(G616:G619)</f>
        <v>4</v>
      </c>
    </row>
    <row r="626" ht="12.75"/>
    <row r="627" spans="1:4" ht="13.5" thickBot="1">
      <c r="A627" s="124" t="s">
        <v>131</v>
      </c>
      <c r="B627" s="207" t="s">
        <v>132</v>
      </c>
      <c r="C627" s="206" t="s">
        <v>102</v>
      </c>
      <c r="D627" s="207" t="s">
        <v>133</v>
      </c>
    </row>
    <row r="628" spans="1:6" ht="13.5" thickTop="1">
      <c r="A628" s="39" t="s">
        <v>37</v>
      </c>
      <c r="B628" s="160">
        <f>B624*B625-1</f>
        <v>19</v>
      </c>
      <c r="C628" s="163">
        <f>VAR(B616:F619)</f>
        <v>13.337263157894755</v>
      </c>
      <c r="D628" s="162">
        <f>C628*B628</f>
        <v>253.40800000000036</v>
      </c>
      <c r="E628" s="212"/>
      <c r="F628" s="212"/>
    </row>
    <row r="629" spans="1:6" ht="12.75">
      <c r="A629" s="39" t="s">
        <v>134</v>
      </c>
      <c r="B629" s="213">
        <f>B625-1</f>
        <v>3</v>
      </c>
      <c r="C629" s="214">
        <f>VAR(G616:G619)</f>
        <v>16.046666666668898</v>
      </c>
      <c r="D629" s="164">
        <f>C629*B629/B624</f>
        <v>9.62800000000134</v>
      </c>
      <c r="E629" s="212"/>
      <c r="F629" s="212"/>
    </row>
    <row r="630" spans="1:6" ht="12.75">
      <c r="A630" s="39" t="s">
        <v>135</v>
      </c>
      <c r="B630" s="215">
        <f>B624-1</f>
        <v>4</v>
      </c>
      <c r="C630" s="216">
        <f>VAR(B620:F620)</f>
        <v>24.427999999996246</v>
      </c>
      <c r="D630" s="217">
        <f>C630*B630/B625</f>
        <v>24.427999999996246</v>
      </c>
      <c r="E630" s="212"/>
      <c r="F630" s="212"/>
    </row>
    <row r="631" spans="1:6" ht="12.75">
      <c r="A631" s="138" t="s">
        <v>53</v>
      </c>
      <c r="B631" s="218">
        <f>B628-B629-B630</f>
        <v>12</v>
      </c>
      <c r="C631" s="219"/>
      <c r="D631" s="220">
        <f>D628-D629-D630</f>
        <v>219.35200000000276</v>
      </c>
      <c r="E631" s="212"/>
      <c r="F631" s="212"/>
    </row>
    <row r="632" ht="12.75"/>
    <row r="633" ht="12.75"/>
    <row r="636" ht="12.75">
      <c r="A636" t="s">
        <v>136</v>
      </c>
    </row>
    <row r="637" spans="1:8" ht="12.75">
      <c r="A637" s="221" t="s">
        <v>41</v>
      </c>
      <c r="B637" s="221" t="s">
        <v>43</v>
      </c>
      <c r="C637" s="221" t="s">
        <v>45</v>
      </c>
      <c r="D637" s="221" t="s">
        <v>46</v>
      </c>
      <c r="E637" s="221" t="s">
        <v>48</v>
      </c>
      <c r="F637" s="221" t="s">
        <v>11</v>
      </c>
      <c r="G637" s="641" t="s">
        <v>50</v>
      </c>
      <c r="H637" s="641"/>
    </row>
    <row r="638" spans="1:8" ht="13.5" thickBot="1">
      <c r="A638" s="222" t="s">
        <v>42</v>
      </c>
      <c r="B638" s="222" t="s">
        <v>44</v>
      </c>
      <c r="C638" s="222" t="s">
        <v>46</v>
      </c>
      <c r="D638" s="222" t="s">
        <v>47</v>
      </c>
      <c r="E638" s="222" t="s">
        <v>24</v>
      </c>
      <c r="F638" s="222" t="s">
        <v>49</v>
      </c>
      <c r="G638" s="222" t="s">
        <v>51</v>
      </c>
      <c r="H638" s="449" t="s">
        <v>52</v>
      </c>
    </row>
    <row r="639" spans="1:3" ht="13.5" thickTop="1">
      <c r="A639" s="223" t="s">
        <v>37</v>
      </c>
      <c r="B639">
        <f>B628</f>
        <v>19</v>
      </c>
      <c r="C639" s="224">
        <f>D628</f>
        <v>253.40800000000036</v>
      </c>
    </row>
    <row r="640" ht="12.75">
      <c r="A640" s="223"/>
    </row>
    <row r="641" spans="1:8" ht="12.75">
      <c r="A641" s="223" t="s">
        <v>134</v>
      </c>
      <c r="B641" s="225">
        <f>B629</f>
        <v>3</v>
      </c>
      <c r="C641" s="226">
        <f>D629</f>
        <v>9.62800000000134</v>
      </c>
      <c r="D641" s="171">
        <f>C641/B641</f>
        <v>3.2093333333337797</v>
      </c>
      <c r="E641" s="171">
        <f>D641/$D$643</f>
        <v>0.17557168386887226</v>
      </c>
      <c r="F641" s="171">
        <f>FDIST(E641,B641,$B$643)</f>
        <v>0.9108762512179982</v>
      </c>
      <c r="G641" s="171">
        <f>FINV(0.05,$B$641,$B$643)</f>
        <v>3.490294820654653</v>
      </c>
      <c r="H641" s="259">
        <f>FINV(0.01,$B$641,$B$643)</f>
        <v>5.952544683159175</v>
      </c>
    </row>
    <row r="642" spans="1:6" ht="12.75">
      <c r="A642" s="223" t="s">
        <v>135</v>
      </c>
      <c r="B642" s="227">
        <f>B630</f>
        <v>4</v>
      </c>
      <c r="C642" s="228">
        <f>D630</f>
        <v>24.427999999996246</v>
      </c>
      <c r="D642" s="171">
        <f>C642/B642</f>
        <v>6.106999999999061</v>
      </c>
      <c r="E642" s="171">
        <f>D642/$D$643</f>
        <v>0.33409314708773025</v>
      </c>
      <c r="F642" s="171">
        <f>FDIST(E642,B642,$B$643)</f>
        <v>0.8497967012287123</v>
      </c>
    </row>
    <row r="643" spans="1:8" ht="13.5" thickBot="1">
      <c r="A643" s="229" t="s">
        <v>53</v>
      </c>
      <c r="B643" s="230">
        <f>B631</f>
        <v>12</v>
      </c>
      <c r="C643" s="231">
        <f>C639-C641-C642</f>
        <v>219.35200000000276</v>
      </c>
      <c r="D643" s="232">
        <f>C643/B643</f>
        <v>18.279333333333565</v>
      </c>
      <c r="E643" s="134"/>
      <c r="F643" s="134"/>
      <c r="G643" s="134"/>
      <c r="H643" s="443"/>
    </row>
    <row r="645" ht="12.75">
      <c r="A645" s="1" t="s">
        <v>195</v>
      </c>
    </row>
    <row r="648" spans="1:10" ht="13.5" thickBot="1">
      <c r="A648" s="233" t="s">
        <v>144</v>
      </c>
      <c r="B648" s="234" t="s">
        <v>145</v>
      </c>
      <c r="C648" s="235" t="s">
        <v>129</v>
      </c>
      <c r="D648" s="236" t="s">
        <v>137</v>
      </c>
      <c r="E648" s="237" t="s">
        <v>138</v>
      </c>
      <c r="F648" s="236" t="s">
        <v>139</v>
      </c>
      <c r="G648" s="237" t="s">
        <v>140</v>
      </c>
      <c r="H648" s="236" t="s">
        <v>141</v>
      </c>
      <c r="I648" s="236" t="s">
        <v>142</v>
      </c>
      <c r="J648" s="238" t="s">
        <v>143</v>
      </c>
    </row>
    <row r="649" spans="1:10" ht="13.5" thickTop="1">
      <c r="A649" s="146">
        <v>30</v>
      </c>
      <c r="B649" s="239" t="s">
        <v>202</v>
      </c>
      <c r="C649">
        <f>B616</f>
        <v>20.5</v>
      </c>
      <c r="D649" s="241">
        <v>-3</v>
      </c>
      <c r="E649" s="240">
        <v>1</v>
      </c>
      <c r="F649" s="241">
        <v>-1</v>
      </c>
      <c r="G649" s="240">
        <v>-2</v>
      </c>
      <c r="H649" s="456">
        <v>2</v>
      </c>
      <c r="I649" s="241">
        <v>-1</v>
      </c>
      <c r="J649" s="242">
        <v>1</v>
      </c>
    </row>
    <row r="650" spans="1:10" ht="12.75">
      <c r="A650" s="146">
        <v>30</v>
      </c>
      <c r="B650" s="239" t="s">
        <v>203</v>
      </c>
      <c r="C650">
        <f>C616</f>
        <v>16.8</v>
      </c>
      <c r="D650" s="241">
        <v>-3</v>
      </c>
      <c r="E650" s="240">
        <v>1</v>
      </c>
      <c r="F650" s="241">
        <v>-1</v>
      </c>
      <c r="G650" s="25">
        <v>-1</v>
      </c>
      <c r="H650" s="190">
        <v>-1</v>
      </c>
      <c r="I650" s="26">
        <v>2</v>
      </c>
      <c r="J650" s="42">
        <v>-4</v>
      </c>
    </row>
    <row r="651" spans="1:10" ht="12.75">
      <c r="A651" s="146">
        <v>30</v>
      </c>
      <c r="B651" s="239" t="s">
        <v>199</v>
      </c>
      <c r="C651">
        <f>D616</f>
        <v>23.6</v>
      </c>
      <c r="D651" s="241">
        <v>-3</v>
      </c>
      <c r="E651" s="240">
        <v>1</v>
      </c>
      <c r="F651" s="241">
        <v>-1</v>
      </c>
      <c r="G651" s="25">
        <v>0</v>
      </c>
      <c r="H651" s="190">
        <v>-2</v>
      </c>
      <c r="I651" s="26">
        <v>0</v>
      </c>
      <c r="J651" s="42">
        <v>6</v>
      </c>
    </row>
    <row r="652" spans="1:10" ht="12.75">
      <c r="A652" s="146">
        <v>30</v>
      </c>
      <c r="B652" s="239" t="s">
        <v>244</v>
      </c>
      <c r="C652">
        <f>E616</f>
        <v>19.1</v>
      </c>
      <c r="D652" s="241">
        <v>-3</v>
      </c>
      <c r="E652" s="240">
        <v>1</v>
      </c>
      <c r="F652" s="241">
        <v>-1</v>
      </c>
      <c r="G652" s="25">
        <v>1</v>
      </c>
      <c r="H652" s="190">
        <v>-1</v>
      </c>
      <c r="I652" s="26">
        <v>-2</v>
      </c>
      <c r="J652" s="42">
        <v>-4</v>
      </c>
    </row>
    <row r="653" spans="1:10" ht="12.75">
      <c r="A653" s="146">
        <v>30</v>
      </c>
      <c r="B653" s="239" t="s">
        <v>128</v>
      </c>
      <c r="C653">
        <f>F616</f>
        <v>17.9</v>
      </c>
      <c r="D653" s="241">
        <v>-3</v>
      </c>
      <c r="E653" s="240">
        <v>1</v>
      </c>
      <c r="F653" s="241">
        <v>-1</v>
      </c>
      <c r="G653" s="25">
        <v>2</v>
      </c>
      <c r="H653" s="190">
        <v>2</v>
      </c>
      <c r="I653" s="26">
        <v>1</v>
      </c>
      <c r="J653" s="42">
        <v>1</v>
      </c>
    </row>
    <row r="654" spans="1:10" ht="12.75">
      <c r="A654" s="146">
        <v>60</v>
      </c>
      <c r="B654" s="239" t="s">
        <v>202</v>
      </c>
      <c r="C654">
        <f>B617</f>
        <v>22.1</v>
      </c>
      <c r="D654" s="241">
        <v>-1</v>
      </c>
      <c r="E654" s="240">
        <v>-1</v>
      </c>
      <c r="F654" s="241">
        <v>3</v>
      </c>
      <c r="G654" s="240">
        <v>-2</v>
      </c>
      <c r="H654" s="456">
        <v>2</v>
      </c>
      <c r="I654" s="241">
        <v>-1</v>
      </c>
      <c r="J654" s="242">
        <v>1</v>
      </c>
    </row>
    <row r="655" spans="1:10" ht="12.75">
      <c r="A655" s="146">
        <v>60</v>
      </c>
      <c r="B655" s="239" t="s">
        <v>203</v>
      </c>
      <c r="C655">
        <f>C617</f>
        <v>18.1</v>
      </c>
      <c r="D655" s="241">
        <v>-1</v>
      </c>
      <c r="E655" s="240">
        <v>-1</v>
      </c>
      <c r="F655" s="241">
        <v>3</v>
      </c>
      <c r="G655" s="25">
        <v>-1</v>
      </c>
      <c r="H655" s="190">
        <v>-1</v>
      </c>
      <c r="I655" s="26">
        <v>2</v>
      </c>
      <c r="J655" s="42">
        <v>-4</v>
      </c>
    </row>
    <row r="656" spans="1:10" ht="12.75">
      <c r="A656" s="146">
        <v>60</v>
      </c>
      <c r="B656" s="239" t="s">
        <v>125</v>
      </c>
      <c r="C656">
        <f>D617</f>
        <v>14.9</v>
      </c>
      <c r="D656" s="241">
        <v>-1</v>
      </c>
      <c r="E656" s="240">
        <v>-1</v>
      </c>
      <c r="F656" s="241">
        <v>3</v>
      </c>
      <c r="G656" s="25">
        <v>0</v>
      </c>
      <c r="H656" s="190">
        <v>-2</v>
      </c>
      <c r="I656" s="26">
        <v>0</v>
      </c>
      <c r="J656" s="42">
        <v>6</v>
      </c>
    </row>
    <row r="657" spans="1:10" ht="12.75">
      <c r="A657" s="146">
        <v>60</v>
      </c>
      <c r="B657" s="239" t="s">
        <v>127</v>
      </c>
      <c r="C657">
        <f>E617</f>
        <v>13</v>
      </c>
      <c r="D657" s="241">
        <v>-1</v>
      </c>
      <c r="E657" s="240">
        <v>-1</v>
      </c>
      <c r="F657" s="241">
        <v>3</v>
      </c>
      <c r="G657" s="25">
        <v>1</v>
      </c>
      <c r="H657" s="190">
        <v>-1</v>
      </c>
      <c r="I657" s="26">
        <v>-2</v>
      </c>
      <c r="J657" s="42">
        <v>-4</v>
      </c>
    </row>
    <row r="658" spans="1:10" ht="12.75">
      <c r="A658" s="146">
        <v>60</v>
      </c>
      <c r="B658" s="239" t="s">
        <v>128</v>
      </c>
      <c r="C658">
        <f>F617</f>
        <v>27.7</v>
      </c>
      <c r="D658" s="241">
        <v>-1</v>
      </c>
      <c r="E658" s="240">
        <v>-1</v>
      </c>
      <c r="F658" s="241">
        <v>3</v>
      </c>
      <c r="G658" s="25">
        <v>2</v>
      </c>
      <c r="H658" s="190">
        <v>2</v>
      </c>
      <c r="I658" s="26">
        <v>1</v>
      </c>
      <c r="J658" s="42">
        <v>1</v>
      </c>
    </row>
    <row r="659" spans="1:10" ht="12.75">
      <c r="A659" s="146">
        <v>120</v>
      </c>
      <c r="B659" s="239" t="s">
        <v>202</v>
      </c>
      <c r="C659">
        <f>B618</f>
        <v>18.1</v>
      </c>
      <c r="D659" s="241">
        <v>1</v>
      </c>
      <c r="E659" s="240">
        <v>-1</v>
      </c>
      <c r="F659" s="241">
        <v>-3</v>
      </c>
      <c r="G659" s="240">
        <v>-2</v>
      </c>
      <c r="H659" s="456">
        <v>2</v>
      </c>
      <c r="I659" s="241">
        <v>-1</v>
      </c>
      <c r="J659" s="242">
        <v>1</v>
      </c>
    </row>
    <row r="660" spans="1:10" ht="12.75">
      <c r="A660" s="146">
        <v>120</v>
      </c>
      <c r="B660" s="239" t="s">
        <v>203</v>
      </c>
      <c r="C660">
        <f>C618</f>
        <v>15</v>
      </c>
      <c r="D660" s="241">
        <v>1</v>
      </c>
      <c r="E660" s="240">
        <v>-1</v>
      </c>
      <c r="F660" s="241">
        <v>-3</v>
      </c>
      <c r="G660" s="25">
        <v>-1</v>
      </c>
      <c r="H660" s="190">
        <v>-1</v>
      </c>
      <c r="I660" s="26">
        <v>2</v>
      </c>
      <c r="J660" s="42">
        <v>-4</v>
      </c>
    </row>
    <row r="661" spans="1:10" ht="12.75">
      <c r="A661" s="146">
        <v>120</v>
      </c>
      <c r="B661" s="239" t="s">
        <v>125</v>
      </c>
      <c r="C661">
        <f>D618</f>
        <v>18.5</v>
      </c>
      <c r="D661" s="241">
        <v>1</v>
      </c>
      <c r="E661" s="240">
        <v>-1</v>
      </c>
      <c r="F661" s="241">
        <v>-3</v>
      </c>
      <c r="G661" s="25">
        <v>0</v>
      </c>
      <c r="H661" s="190">
        <v>-2</v>
      </c>
      <c r="I661" s="26">
        <v>0</v>
      </c>
      <c r="J661" s="42">
        <v>6</v>
      </c>
    </row>
    <row r="662" spans="1:10" ht="12.75">
      <c r="A662" s="146">
        <v>120</v>
      </c>
      <c r="B662" s="239" t="s">
        <v>127</v>
      </c>
      <c r="C662">
        <f>E618</f>
        <v>23.7</v>
      </c>
      <c r="D662" s="241">
        <v>1</v>
      </c>
      <c r="E662" s="240">
        <v>-1</v>
      </c>
      <c r="F662" s="241">
        <v>-3</v>
      </c>
      <c r="G662" s="25">
        <v>1</v>
      </c>
      <c r="H662" s="190">
        <v>-1</v>
      </c>
      <c r="I662" s="26">
        <v>-2</v>
      </c>
      <c r="J662" s="42">
        <v>-4</v>
      </c>
    </row>
    <row r="663" spans="1:10" ht="12.75">
      <c r="A663" s="146">
        <v>120</v>
      </c>
      <c r="B663" s="239" t="s">
        <v>128</v>
      </c>
      <c r="C663">
        <f>F618</f>
        <v>17.7</v>
      </c>
      <c r="D663" s="241">
        <v>1</v>
      </c>
      <c r="E663" s="240">
        <v>-1</v>
      </c>
      <c r="F663" s="241">
        <v>-3</v>
      </c>
      <c r="G663" s="25">
        <v>2</v>
      </c>
      <c r="H663" s="190">
        <v>2</v>
      </c>
      <c r="I663" s="26">
        <v>1</v>
      </c>
      <c r="J663" s="42">
        <v>1</v>
      </c>
    </row>
    <row r="664" spans="1:10" ht="12.75">
      <c r="A664" s="146">
        <v>240</v>
      </c>
      <c r="B664" s="239" t="s">
        <v>202</v>
      </c>
      <c r="C664">
        <f>B619</f>
        <v>22.4</v>
      </c>
      <c r="D664" s="241">
        <v>3</v>
      </c>
      <c r="E664" s="240">
        <v>1</v>
      </c>
      <c r="F664" s="241">
        <v>1</v>
      </c>
      <c r="G664" s="240">
        <v>-2</v>
      </c>
      <c r="H664" s="456">
        <v>2</v>
      </c>
      <c r="I664" s="241">
        <v>-1</v>
      </c>
      <c r="J664" s="242">
        <v>1</v>
      </c>
    </row>
    <row r="665" spans="1:10" ht="12.75">
      <c r="A665" s="146">
        <v>240</v>
      </c>
      <c r="B665" s="239" t="s">
        <v>203</v>
      </c>
      <c r="C665">
        <f>C619</f>
        <v>24.6</v>
      </c>
      <c r="D665" s="241">
        <v>3</v>
      </c>
      <c r="E665" s="240">
        <v>1</v>
      </c>
      <c r="F665" s="241">
        <v>1</v>
      </c>
      <c r="G665" s="25">
        <v>-1</v>
      </c>
      <c r="H665" s="190">
        <v>-1</v>
      </c>
      <c r="I665" s="26">
        <v>2</v>
      </c>
      <c r="J665" s="42">
        <v>-4</v>
      </c>
    </row>
    <row r="666" spans="1:10" ht="12.75">
      <c r="A666" s="146">
        <v>240</v>
      </c>
      <c r="B666" s="239" t="s">
        <v>125</v>
      </c>
      <c r="C666">
        <f>D619</f>
        <v>18.9</v>
      </c>
      <c r="D666" s="241">
        <v>3</v>
      </c>
      <c r="E666" s="240">
        <v>1</v>
      </c>
      <c r="F666" s="241">
        <v>1</v>
      </c>
      <c r="G666" s="25">
        <v>0</v>
      </c>
      <c r="H666" s="190">
        <v>-2</v>
      </c>
      <c r="I666" s="26">
        <v>0</v>
      </c>
      <c r="J666" s="42">
        <v>6</v>
      </c>
    </row>
    <row r="667" spans="1:10" ht="12.75">
      <c r="A667" s="146">
        <v>240</v>
      </c>
      <c r="B667" s="239" t="s">
        <v>127</v>
      </c>
      <c r="C667">
        <f>E619</f>
        <v>16.8</v>
      </c>
      <c r="D667" s="241">
        <v>3</v>
      </c>
      <c r="E667" s="240">
        <v>1</v>
      </c>
      <c r="F667" s="241">
        <v>1</v>
      </c>
      <c r="G667" s="25">
        <v>1</v>
      </c>
      <c r="H667" s="190">
        <v>-1</v>
      </c>
      <c r="I667" s="26">
        <v>-2</v>
      </c>
      <c r="J667" s="42">
        <v>-4</v>
      </c>
    </row>
    <row r="668" spans="1:10" ht="12.75">
      <c r="A668" s="147">
        <v>240</v>
      </c>
      <c r="B668" s="239" t="s">
        <v>128</v>
      </c>
      <c r="C668">
        <f>F619</f>
        <v>19.8</v>
      </c>
      <c r="D668" s="244">
        <v>3</v>
      </c>
      <c r="E668" s="243">
        <v>1</v>
      </c>
      <c r="F668" s="244">
        <v>1</v>
      </c>
      <c r="G668" s="25">
        <v>2</v>
      </c>
      <c r="H668" s="190">
        <v>2</v>
      </c>
      <c r="I668" s="26">
        <v>1</v>
      </c>
      <c r="J668" s="42">
        <v>1</v>
      </c>
    </row>
    <row r="669" spans="1:10" ht="12.75">
      <c r="A669" s="245" t="s">
        <v>146</v>
      </c>
      <c r="C669" s="246"/>
      <c r="D669" s="149">
        <f aca="true" t="shared" si="11" ref="D669:J669">D649*D649+D650*D650+D651*D651+D652*D652+D653*D653+D654*D654+D655*D655+D656*D656+D657*D657+D658*D658+D659*D659+D660*D660+D661*D661+D662*D662+D663*D663+D664*D664+D665*D665+D666*D666+D667*D667+D668*D668</f>
        <v>100</v>
      </c>
      <c r="E669" s="246">
        <f t="shared" si="11"/>
        <v>20</v>
      </c>
      <c r="F669" s="149">
        <f t="shared" si="11"/>
        <v>100</v>
      </c>
      <c r="G669" s="246">
        <f t="shared" si="11"/>
        <v>40</v>
      </c>
      <c r="H669" s="457">
        <f t="shared" si="11"/>
        <v>56</v>
      </c>
      <c r="I669" s="246">
        <f t="shared" si="11"/>
        <v>40</v>
      </c>
      <c r="J669" s="149">
        <f t="shared" si="11"/>
        <v>280</v>
      </c>
    </row>
    <row r="670" spans="1:10" ht="12.75">
      <c r="A670" s="223" t="s">
        <v>243</v>
      </c>
      <c r="D670" s="378">
        <f aca="true" t="shared" si="12" ref="D670:J670">SLOPE($C$649:$C$668,D649:D668)</f>
        <v>0.10999999999999993</v>
      </c>
      <c r="E670" s="171">
        <f t="shared" si="12"/>
        <v>0.58</v>
      </c>
      <c r="F670" s="171">
        <f t="shared" si="12"/>
        <v>0.13000000000000003</v>
      </c>
      <c r="G670" s="171">
        <f t="shared" si="12"/>
        <v>-0.04750000000000023</v>
      </c>
      <c r="H670" s="259">
        <f t="shared" si="12"/>
        <v>0.5982142857142856</v>
      </c>
      <c r="I670" s="171">
        <f t="shared" si="12"/>
        <v>0.09500000000000001</v>
      </c>
      <c r="J670" s="171">
        <f t="shared" si="12"/>
        <v>0.11857142857142848</v>
      </c>
    </row>
    <row r="671" spans="3:10" ht="13.5" thickBot="1">
      <c r="C671" s="250"/>
      <c r="D671" s="247" t="s">
        <v>137</v>
      </c>
      <c r="E671" s="248" t="s">
        <v>138</v>
      </c>
      <c r="F671" s="247" t="s">
        <v>139</v>
      </c>
      <c r="G671" s="248" t="s">
        <v>140</v>
      </c>
      <c r="H671" s="247" t="s">
        <v>141</v>
      </c>
      <c r="I671" s="247" t="s">
        <v>142</v>
      </c>
      <c r="J671" s="249" t="s">
        <v>143</v>
      </c>
    </row>
    <row r="672" ht="13.5" thickTop="1">
      <c r="C672" s="250"/>
    </row>
    <row r="674" spans="1:10" ht="12.75">
      <c r="A674" s="1" t="s">
        <v>196</v>
      </c>
      <c r="I674" s="171"/>
      <c r="J674" s="171"/>
    </row>
    <row r="675" spans="1:7" ht="12.75">
      <c r="A675" s="172" t="s">
        <v>27</v>
      </c>
      <c r="B675" s="99"/>
      <c r="C675" s="99"/>
      <c r="D675" s="99"/>
      <c r="E675" s="99"/>
      <c r="F675" s="99"/>
      <c r="G675" s="99"/>
    </row>
    <row r="676" spans="1:7" ht="13.5" thickBot="1">
      <c r="A676" s="172"/>
      <c r="B676" s="99"/>
      <c r="C676" s="99"/>
      <c r="D676" s="99"/>
      <c r="E676" s="99"/>
      <c r="F676" s="99"/>
      <c r="G676" s="99"/>
    </row>
    <row r="677" spans="1:7" ht="12.75">
      <c r="A677" s="192" t="s">
        <v>28</v>
      </c>
      <c r="B677" s="101"/>
      <c r="C677" s="99"/>
      <c r="D677" s="99"/>
      <c r="E677" s="99"/>
      <c r="F677" s="99"/>
      <c r="G677" s="99"/>
    </row>
    <row r="678" spans="1:7" ht="12.75">
      <c r="A678" s="108" t="s">
        <v>29</v>
      </c>
      <c r="B678" s="103">
        <v>0.36659510182613536</v>
      </c>
      <c r="C678" s="99"/>
      <c r="D678" s="99"/>
      <c r="E678" s="99"/>
      <c r="F678" s="99"/>
      <c r="G678" s="99"/>
    </row>
    <row r="679" spans="1:7" ht="12.75">
      <c r="A679" s="108" t="s">
        <v>30</v>
      </c>
      <c r="B679" s="103">
        <v>0.13439196868291456</v>
      </c>
      <c r="C679" s="99"/>
      <c r="D679" s="99"/>
      <c r="E679" s="99"/>
      <c r="F679" s="99"/>
      <c r="G679" s="99"/>
    </row>
    <row r="680" spans="1:7" ht="12.75">
      <c r="A680" s="108" t="s">
        <v>31</v>
      </c>
      <c r="B680" s="103">
        <v>-0.37054604958538534</v>
      </c>
      <c r="C680" s="99"/>
      <c r="D680" s="99"/>
      <c r="E680" s="99"/>
      <c r="F680" s="99"/>
      <c r="G680" s="99"/>
    </row>
    <row r="681" spans="1:7" ht="12.75">
      <c r="A681" s="108" t="s">
        <v>32</v>
      </c>
      <c r="B681" s="103">
        <v>4.275433701197264</v>
      </c>
      <c r="C681" s="99"/>
      <c r="D681" s="99"/>
      <c r="E681" s="99"/>
      <c r="F681" s="99"/>
      <c r="G681" s="99"/>
    </row>
    <row r="682" spans="1:7" ht="13.5" thickBot="1">
      <c r="A682" s="112" t="s">
        <v>33</v>
      </c>
      <c r="B682" s="105">
        <v>20</v>
      </c>
      <c r="C682" s="99"/>
      <c r="D682" s="99"/>
      <c r="E682" s="99"/>
      <c r="F682" s="99"/>
      <c r="G682" s="99"/>
    </row>
    <row r="683" spans="1:7" ht="12.75">
      <c r="A683" s="99"/>
      <c r="B683" s="99"/>
      <c r="C683" s="99"/>
      <c r="D683" s="99"/>
      <c r="E683" s="99"/>
      <c r="F683" s="99"/>
      <c r="G683" s="99"/>
    </row>
    <row r="684" spans="1:7" ht="12.75">
      <c r="A684" s="99" t="s">
        <v>34</v>
      </c>
      <c r="B684" s="99"/>
      <c r="C684" s="99"/>
      <c r="D684" s="99"/>
      <c r="E684" s="99"/>
      <c r="F684" s="99"/>
      <c r="G684" s="99"/>
    </row>
    <row r="685" spans="1:8" ht="12.75">
      <c r="A685" s="106" t="s">
        <v>41</v>
      </c>
      <c r="B685" s="106" t="s">
        <v>43</v>
      </c>
      <c r="C685" s="106" t="s">
        <v>45</v>
      </c>
      <c r="D685" s="106" t="s">
        <v>46</v>
      </c>
      <c r="E685" s="106" t="s">
        <v>48</v>
      </c>
      <c r="F685" s="106" t="s">
        <v>11</v>
      </c>
      <c r="G685" s="642" t="s">
        <v>50</v>
      </c>
      <c r="H685" s="642"/>
    </row>
    <row r="686" spans="1:8" ht="13.5" thickBot="1">
      <c r="A686" s="107" t="s">
        <v>42</v>
      </c>
      <c r="B686" s="107" t="s">
        <v>44</v>
      </c>
      <c r="C686" s="107" t="s">
        <v>46</v>
      </c>
      <c r="D686" s="107" t="s">
        <v>47</v>
      </c>
      <c r="E686" s="107" t="s">
        <v>24</v>
      </c>
      <c r="F686" s="107" t="s">
        <v>49</v>
      </c>
      <c r="G686" s="107" t="s">
        <v>51</v>
      </c>
      <c r="H686" s="442" t="s">
        <v>52</v>
      </c>
    </row>
    <row r="687" spans="1:8" ht="13.5" thickTop="1">
      <c r="A687" s="108" t="s">
        <v>35</v>
      </c>
      <c r="B687" s="377">
        <v>7</v>
      </c>
      <c r="C687" s="109">
        <v>34.05600000000001</v>
      </c>
      <c r="D687" s="103">
        <v>4.8651428571428585</v>
      </c>
      <c r="E687" s="103">
        <v>0.2661553771368135</v>
      </c>
      <c r="F687" s="103">
        <v>0.9558936019667026</v>
      </c>
      <c r="G687" s="111">
        <f>FINV(0.05,B687,$B$698)</f>
        <v>2.913358179118511</v>
      </c>
      <c r="H687" s="259">
        <f>FINV(0.01,B687,$B$698)</f>
        <v>4.639502446738845</v>
      </c>
    </row>
    <row r="688" spans="1:8" ht="12.75">
      <c r="A688" s="108" t="s">
        <v>147</v>
      </c>
      <c r="B688" s="251">
        <f>SUM(B689:B691)</f>
        <v>3</v>
      </c>
      <c r="C688" s="103">
        <f>SUM(C689:C691)</f>
        <v>9.627999999999998</v>
      </c>
      <c r="D688" s="103">
        <f>C688/B688</f>
        <v>3.209333333333333</v>
      </c>
      <c r="E688" s="103">
        <f>D688/$D$698</f>
        <v>0.17557168386885005</v>
      </c>
      <c r="F688" s="103">
        <f>FDIST(E688,B688,$B$698)</f>
        <v>0.9108762512180135</v>
      </c>
      <c r="G688" s="111">
        <f aca="true" t="shared" si="13" ref="G688:G696">FINV(0.05,B688,$B$698)</f>
        <v>3.490294820654653</v>
      </c>
      <c r="H688" s="259">
        <f aca="true" t="shared" si="14" ref="H688:H696">FINV(0.01,B688,$B$698)</f>
        <v>5.952544683159175</v>
      </c>
    </row>
    <row r="689" spans="1:8" ht="12.75">
      <c r="A689" s="108" t="s">
        <v>211</v>
      </c>
      <c r="B689" s="109">
        <v>1</v>
      </c>
      <c r="C689" s="111">
        <f>D670^2*D669</f>
        <v>1.2099999999999984</v>
      </c>
      <c r="D689" s="103">
        <f aca="true" t="shared" si="15" ref="D689:D696">C689/B689</f>
        <v>1.2099999999999984</v>
      </c>
      <c r="E689" s="103">
        <f aca="true" t="shared" si="16" ref="E689:E696">D689/$D$698</f>
        <v>0.06619497428790246</v>
      </c>
      <c r="F689" s="103">
        <f aca="true" t="shared" si="17" ref="F689:F696">FDIST(E689,B689,$B$698)</f>
        <v>0.8013183613188714</v>
      </c>
      <c r="G689" s="111">
        <f t="shared" si="13"/>
        <v>4.747225335819044</v>
      </c>
      <c r="H689" s="259">
        <f t="shared" si="14"/>
        <v>9.330212082138669</v>
      </c>
    </row>
    <row r="690" spans="1:8" ht="12.75">
      <c r="A690" s="108" t="s">
        <v>212</v>
      </c>
      <c r="B690" s="109">
        <v>1</v>
      </c>
      <c r="C690" s="111">
        <f>E670^2*E669</f>
        <v>6.728</v>
      </c>
      <c r="D690" s="103">
        <f t="shared" si="15"/>
        <v>6.728</v>
      </c>
      <c r="E690" s="103">
        <f t="shared" si="16"/>
        <v>0.3680659396768664</v>
      </c>
      <c r="F690" s="103">
        <f t="shared" si="17"/>
        <v>0.5553648967898968</v>
      </c>
      <c r="G690" s="111">
        <f t="shared" si="13"/>
        <v>4.747225335819044</v>
      </c>
      <c r="H690" s="259">
        <f t="shared" si="14"/>
        <v>9.330212082138669</v>
      </c>
    </row>
    <row r="691" spans="1:8" ht="12.75">
      <c r="A691" s="108" t="s">
        <v>213</v>
      </c>
      <c r="B691" s="109">
        <v>1</v>
      </c>
      <c r="C691" s="111">
        <f>F670^2*F669</f>
        <v>1.6900000000000008</v>
      </c>
      <c r="D691" s="103">
        <f t="shared" si="15"/>
        <v>1.6900000000000008</v>
      </c>
      <c r="E691" s="103">
        <f t="shared" si="16"/>
        <v>0.09245413764178129</v>
      </c>
      <c r="F691" s="103">
        <f t="shared" si="17"/>
        <v>0.7662881512469548</v>
      </c>
      <c r="G691" s="111">
        <f t="shared" si="13"/>
        <v>4.747225335819044</v>
      </c>
      <c r="H691" s="259">
        <f t="shared" si="14"/>
        <v>9.330212082138669</v>
      </c>
    </row>
    <row r="692" spans="1:8" ht="12.75">
      <c r="A692" s="108" t="s">
        <v>135</v>
      </c>
      <c r="B692" s="252">
        <f>SUM(B693:B696)</f>
        <v>4</v>
      </c>
      <c r="C692" s="111">
        <f>SUM(C693:C696)</f>
        <v>24.427999999999987</v>
      </c>
      <c r="D692" s="103">
        <f t="shared" si="15"/>
        <v>6.106999999999997</v>
      </c>
      <c r="E692" s="103">
        <f t="shared" si="16"/>
        <v>0.33409314708778565</v>
      </c>
      <c r="F692" s="103">
        <f t="shared" si="17"/>
        <v>0.849796701228675</v>
      </c>
      <c r="G692" s="111">
        <f t="shared" si="13"/>
        <v>3.2591667269802373</v>
      </c>
      <c r="H692" s="259">
        <f t="shared" si="14"/>
        <v>5.411951434574389</v>
      </c>
    </row>
    <row r="693" spans="1:8" ht="12.75">
      <c r="A693" s="108" t="s">
        <v>214</v>
      </c>
      <c r="B693" s="109">
        <v>1</v>
      </c>
      <c r="C693" s="99">
        <f>G670^2*G669</f>
        <v>0.09025000000000087</v>
      </c>
      <c r="D693" s="103">
        <f t="shared" si="15"/>
        <v>0.09025000000000087</v>
      </c>
      <c r="E693" s="103">
        <f t="shared" si="16"/>
        <v>0.004937269776432448</v>
      </c>
      <c r="F693" s="103">
        <f t="shared" si="17"/>
        <v>0.9451395824726075</v>
      </c>
      <c r="G693" s="111">
        <f t="shared" si="13"/>
        <v>4.747225335819044</v>
      </c>
      <c r="H693" s="259">
        <f t="shared" si="14"/>
        <v>9.330212082138669</v>
      </c>
    </row>
    <row r="694" spans="1:8" ht="12.75">
      <c r="A694" s="108" t="s">
        <v>215</v>
      </c>
      <c r="B694" s="109">
        <v>1</v>
      </c>
      <c r="C694" s="111">
        <f>H670^2*H669</f>
        <v>20.040178571428562</v>
      </c>
      <c r="D694" s="103">
        <f t="shared" si="15"/>
        <v>20.040178571428562</v>
      </c>
      <c r="E694" s="103">
        <f t="shared" si="16"/>
        <v>1.0963298390584209</v>
      </c>
      <c r="F694" s="103">
        <f t="shared" si="17"/>
        <v>0.31570543794345807</v>
      </c>
      <c r="G694" s="111">
        <f t="shared" si="13"/>
        <v>4.747225335819044</v>
      </c>
      <c r="H694" s="259">
        <f t="shared" si="14"/>
        <v>9.330212082138669</v>
      </c>
    </row>
    <row r="695" spans="1:8" ht="12.75">
      <c r="A695" s="108" t="s">
        <v>216</v>
      </c>
      <c r="B695" s="109">
        <v>1</v>
      </c>
      <c r="C695" s="111">
        <f>I670^2*I669</f>
        <v>0.36100000000000015</v>
      </c>
      <c r="D695" s="103">
        <f t="shared" si="15"/>
        <v>0.36100000000000015</v>
      </c>
      <c r="E695" s="103">
        <f t="shared" si="16"/>
        <v>0.019749079105729612</v>
      </c>
      <c r="F695" s="103">
        <f t="shared" si="17"/>
        <v>0.8905715042429272</v>
      </c>
      <c r="G695" s="111">
        <f t="shared" si="13"/>
        <v>4.747225335819044</v>
      </c>
      <c r="H695" s="259">
        <f t="shared" si="14"/>
        <v>9.330212082138669</v>
      </c>
    </row>
    <row r="696" spans="1:8" ht="13.5" thickBot="1">
      <c r="A696" s="112" t="s">
        <v>217</v>
      </c>
      <c r="B696" s="105">
        <v>1</v>
      </c>
      <c r="C696" s="382">
        <f>J670^2*J669</f>
        <v>3.9365714285714226</v>
      </c>
      <c r="D696" s="113">
        <f t="shared" si="15"/>
        <v>3.9365714285714226</v>
      </c>
      <c r="E696" s="113">
        <f t="shared" si="16"/>
        <v>0.21535640041055962</v>
      </c>
      <c r="F696" s="113">
        <f t="shared" si="17"/>
        <v>0.650906764807297</v>
      </c>
      <c r="G696" s="382">
        <f t="shared" si="13"/>
        <v>4.747225335819044</v>
      </c>
      <c r="H696" s="458">
        <f t="shared" si="14"/>
        <v>9.330212082138669</v>
      </c>
    </row>
    <row r="697" spans="1:7" ht="12.75">
      <c r="A697" s="108"/>
      <c r="B697" s="109"/>
      <c r="C697" s="103"/>
      <c r="D697" s="103"/>
      <c r="E697" s="103"/>
      <c r="F697" s="109"/>
      <c r="G697" s="99"/>
    </row>
    <row r="698" spans="1:7" ht="12.75">
      <c r="A698" s="108" t="s">
        <v>36</v>
      </c>
      <c r="B698" s="109">
        <v>12</v>
      </c>
      <c r="C698" s="103">
        <v>219.352</v>
      </c>
      <c r="D698" s="103">
        <v>18.279333333333334</v>
      </c>
      <c r="E698" s="103"/>
      <c r="F698" s="109"/>
      <c r="G698" s="99"/>
    </row>
    <row r="699" spans="1:7" ht="13.5" thickBot="1">
      <c r="A699" s="112" t="s">
        <v>37</v>
      </c>
      <c r="B699" s="105">
        <v>19</v>
      </c>
      <c r="C699" s="113">
        <v>253.40800000000002</v>
      </c>
      <c r="D699" s="113"/>
      <c r="E699" s="113"/>
      <c r="F699" s="105"/>
      <c r="G699" s="114"/>
    </row>
    <row r="700" spans="1:7" ht="13.5" thickBot="1">
      <c r="A700" s="99"/>
      <c r="B700" s="99"/>
      <c r="C700" s="99"/>
      <c r="D700" s="99"/>
      <c r="E700" s="99"/>
      <c r="F700" s="99"/>
      <c r="G700" s="99"/>
    </row>
    <row r="701" spans="1:7" ht="12.75">
      <c r="A701" s="174"/>
      <c r="B701" s="174" t="s">
        <v>105</v>
      </c>
      <c r="C701" s="174" t="s">
        <v>32</v>
      </c>
      <c r="D701" s="174" t="s">
        <v>106</v>
      </c>
      <c r="E701" s="174" t="s">
        <v>11</v>
      </c>
      <c r="F701" s="174" t="s">
        <v>107</v>
      </c>
      <c r="G701" s="174" t="s">
        <v>108</v>
      </c>
    </row>
    <row r="702" spans="1:7" ht="12.75">
      <c r="A702" s="108" t="s">
        <v>38</v>
      </c>
      <c r="B702" s="103">
        <v>19.46</v>
      </c>
      <c r="C702" s="103">
        <v>0.9560160389170606</v>
      </c>
      <c r="D702" s="103">
        <v>20.355307032341805</v>
      </c>
      <c r="E702" s="103">
        <v>1.1354739056749707E-10</v>
      </c>
      <c r="F702" s="103">
        <v>17.37701999143197</v>
      </c>
      <c r="G702" s="103">
        <v>21.542980008568033</v>
      </c>
    </row>
    <row r="703" spans="1:7" ht="12.75">
      <c r="A703" s="108" t="s">
        <v>137</v>
      </c>
      <c r="B703" s="103">
        <v>0.11</v>
      </c>
      <c r="C703" s="103">
        <v>0.42754337011972643</v>
      </c>
      <c r="D703" s="103">
        <v>0.25728383992762244</v>
      </c>
      <c r="E703" s="103">
        <v>0.8013183613188714</v>
      </c>
      <c r="F703" s="103">
        <v>-0.821536978986243</v>
      </c>
      <c r="G703" s="103">
        <v>1.0415369789862428</v>
      </c>
    </row>
    <row r="704" spans="1:7" ht="12.75">
      <c r="A704" s="108" t="s">
        <v>138</v>
      </c>
      <c r="B704" s="103">
        <v>0.58</v>
      </c>
      <c r="C704" s="103">
        <v>0.9560160389170608</v>
      </c>
      <c r="D704" s="103">
        <v>0.6066843822589026</v>
      </c>
      <c r="E704" s="103">
        <v>0.5553648967898968</v>
      </c>
      <c r="F704" s="103">
        <v>-1.502980008568032</v>
      </c>
      <c r="G704" s="103">
        <v>2.662980008568032</v>
      </c>
    </row>
    <row r="705" spans="1:7" ht="12.75">
      <c r="A705" s="108" t="s">
        <v>139</v>
      </c>
      <c r="B705" s="103">
        <v>0.13</v>
      </c>
      <c r="C705" s="103">
        <v>0.42754337011972643</v>
      </c>
      <c r="D705" s="103">
        <v>0.30406271991446365</v>
      </c>
      <c r="E705" s="103">
        <v>0.766288151246953</v>
      </c>
      <c r="F705" s="103">
        <v>-0.8015369789862427</v>
      </c>
      <c r="G705" s="103">
        <v>1.0615369789862432</v>
      </c>
    </row>
    <row r="706" spans="1:7" ht="12.75">
      <c r="A706" s="108" t="s">
        <v>140</v>
      </c>
      <c r="B706" s="103">
        <v>-0.0475</v>
      </c>
      <c r="C706" s="103">
        <v>0.676005424041356</v>
      </c>
      <c r="D706" s="103">
        <v>-0.07026570839628958</v>
      </c>
      <c r="E706" s="103">
        <v>0.9451395824726075</v>
      </c>
      <c r="F706" s="103">
        <v>-1.5203892891344686</v>
      </c>
      <c r="G706" s="103">
        <v>1.4253892891344684</v>
      </c>
    </row>
    <row r="707" spans="1:7" ht="12.75">
      <c r="A707" s="108" t="s">
        <v>141</v>
      </c>
      <c r="B707" s="103">
        <v>0.5982142857142857</v>
      </c>
      <c r="C707" s="103">
        <v>0.571328860348107</v>
      </c>
      <c r="D707" s="103">
        <v>1.0470577056965011</v>
      </c>
      <c r="E707" s="103">
        <v>0.31570543794345807</v>
      </c>
      <c r="F707" s="103">
        <v>-0.6466043637417705</v>
      </c>
      <c r="G707" s="103">
        <v>1.843032935170342</v>
      </c>
    </row>
    <row r="708" spans="1:7" ht="12.75">
      <c r="A708" s="108" t="s">
        <v>142</v>
      </c>
      <c r="B708" s="103">
        <v>0.09499999999999986</v>
      </c>
      <c r="C708" s="103">
        <v>0.676005424041356</v>
      </c>
      <c r="D708" s="103">
        <v>0.14053141679257894</v>
      </c>
      <c r="E708" s="103">
        <v>0.8905715042429272</v>
      </c>
      <c r="F708" s="103">
        <v>-1.3778892891344685</v>
      </c>
      <c r="G708" s="103">
        <v>1.5678892891344685</v>
      </c>
    </row>
    <row r="709" spans="1:7" ht="13.5" thickBot="1">
      <c r="A709" s="112" t="s">
        <v>143</v>
      </c>
      <c r="B709" s="113">
        <v>0.11857142857142847</v>
      </c>
      <c r="C709" s="113">
        <v>0.25550603384917026</v>
      </c>
      <c r="D709" s="113">
        <v>0.4640650820850019</v>
      </c>
      <c r="E709" s="113">
        <v>0.650906764807297</v>
      </c>
      <c r="F709" s="113">
        <v>-0.43812839539721615</v>
      </c>
      <c r="G709" s="113">
        <v>0.675271252540073</v>
      </c>
    </row>
    <row r="712" ht="12.75">
      <c r="A712" s="1" t="s">
        <v>197</v>
      </c>
    </row>
    <row r="714" spans="1:8" ht="12.75">
      <c r="A714" s="99" t="s">
        <v>149</v>
      </c>
      <c r="B714" s="99"/>
      <c r="C714" s="99"/>
      <c r="D714" s="99"/>
      <c r="E714" s="99"/>
      <c r="F714" s="99"/>
      <c r="G714" s="99"/>
      <c r="H714" s="257"/>
    </row>
    <row r="715" spans="1:8" ht="13.5" thickBot="1">
      <c r="A715" s="99"/>
      <c r="B715" s="99"/>
      <c r="C715" s="99"/>
      <c r="D715" s="99"/>
      <c r="E715" s="99"/>
      <c r="F715" s="99"/>
      <c r="G715" s="99"/>
      <c r="H715" s="257"/>
    </row>
    <row r="716" spans="1:8" ht="12.75">
      <c r="A716" s="315" t="s">
        <v>97</v>
      </c>
      <c r="B716" s="315" t="s">
        <v>99</v>
      </c>
      <c r="C716" s="315" t="s">
        <v>100</v>
      </c>
      <c r="D716" s="315" t="s">
        <v>101</v>
      </c>
      <c r="E716" s="315" t="s">
        <v>102</v>
      </c>
      <c r="F716" s="99"/>
      <c r="G716" s="99"/>
      <c r="H716" s="257"/>
    </row>
    <row r="717" spans="1:8" ht="12.75">
      <c r="A717" s="109">
        <v>30</v>
      </c>
      <c r="B717" s="109">
        <v>5</v>
      </c>
      <c r="C717" s="109">
        <v>97.9</v>
      </c>
      <c r="D717" s="109">
        <v>19.58</v>
      </c>
      <c r="E717" s="109">
        <v>6.946999999999946</v>
      </c>
      <c r="F717" s="99"/>
      <c r="G717" s="99"/>
      <c r="H717" s="257"/>
    </row>
    <row r="718" spans="1:8" ht="12.75">
      <c r="A718" s="109">
        <v>60</v>
      </c>
      <c r="B718" s="109">
        <v>5</v>
      </c>
      <c r="C718" s="109">
        <v>95.8</v>
      </c>
      <c r="D718" s="109">
        <v>19.16</v>
      </c>
      <c r="E718" s="109">
        <v>34.69800000000009</v>
      </c>
      <c r="F718" s="99"/>
      <c r="G718" s="99"/>
      <c r="H718" s="257"/>
    </row>
    <row r="719" spans="1:8" ht="12.75">
      <c r="A719" s="109">
        <v>120</v>
      </c>
      <c r="B719" s="109">
        <v>5</v>
      </c>
      <c r="C719" s="109">
        <v>93</v>
      </c>
      <c r="D719" s="109">
        <v>18.6</v>
      </c>
      <c r="E719" s="109">
        <v>10.01</v>
      </c>
      <c r="F719" s="99"/>
      <c r="G719" s="99"/>
      <c r="H719" s="257"/>
    </row>
    <row r="720" spans="1:8" ht="12.75">
      <c r="A720" s="109">
        <v>240</v>
      </c>
      <c r="B720" s="109">
        <v>5</v>
      </c>
      <c r="C720" s="109">
        <v>102.5</v>
      </c>
      <c r="D720" s="109">
        <v>20.5</v>
      </c>
      <c r="E720" s="109">
        <v>9.290000000000077</v>
      </c>
      <c r="F720" s="99"/>
      <c r="G720" s="99"/>
      <c r="H720" s="257"/>
    </row>
    <row r="721" spans="1:8" ht="12.75">
      <c r="A721" s="109"/>
      <c r="B721" s="109"/>
      <c r="C721" s="109"/>
      <c r="D721" s="109"/>
      <c r="E721" s="109"/>
      <c r="F721" s="99"/>
      <c r="G721" s="99"/>
      <c r="H721" s="257"/>
    </row>
    <row r="722" spans="1:8" ht="12.75">
      <c r="A722" s="109" t="s">
        <v>202</v>
      </c>
      <c r="B722" s="109">
        <v>4</v>
      </c>
      <c r="C722" s="109">
        <v>83.1</v>
      </c>
      <c r="D722" s="109">
        <v>20.775</v>
      </c>
      <c r="E722" s="109">
        <v>3.875833333333503</v>
      </c>
      <c r="F722" s="99"/>
      <c r="G722" s="99"/>
      <c r="H722" s="257"/>
    </row>
    <row r="723" spans="1:8" ht="12.75">
      <c r="A723" s="109" t="s">
        <v>201</v>
      </c>
      <c r="B723" s="109">
        <v>4</v>
      </c>
      <c r="C723" s="109">
        <v>74.5</v>
      </c>
      <c r="D723" s="109">
        <v>18.625</v>
      </c>
      <c r="E723" s="109">
        <v>17.482500000000073</v>
      </c>
      <c r="F723" s="99"/>
      <c r="G723" s="99"/>
      <c r="H723" s="257"/>
    </row>
    <row r="724" spans="1:8" ht="12.75">
      <c r="A724" s="109" t="s">
        <v>199</v>
      </c>
      <c r="B724" s="109">
        <v>4</v>
      </c>
      <c r="C724" s="109">
        <v>75.9</v>
      </c>
      <c r="D724" s="109">
        <v>18.975</v>
      </c>
      <c r="E724" s="109">
        <v>12.742499999999836</v>
      </c>
      <c r="F724" s="99"/>
      <c r="G724" s="99"/>
      <c r="H724" s="257"/>
    </row>
    <row r="725" spans="1:8" ht="12.75">
      <c r="A725" s="109" t="s">
        <v>200</v>
      </c>
      <c r="B725" s="109">
        <v>4</v>
      </c>
      <c r="C725" s="109">
        <v>72.6</v>
      </c>
      <c r="D725" s="109">
        <v>18.15</v>
      </c>
      <c r="E725" s="109">
        <v>20.016666666666726</v>
      </c>
      <c r="F725" s="99"/>
      <c r="G725" s="99"/>
      <c r="H725" s="257"/>
    </row>
    <row r="726" spans="1:8" ht="13.5" thickBot="1">
      <c r="A726" s="105" t="s">
        <v>128</v>
      </c>
      <c r="B726" s="105">
        <v>4</v>
      </c>
      <c r="C726" s="105">
        <v>83.1</v>
      </c>
      <c r="D726" s="105">
        <v>20.775</v>
      </c>
      <c r="E726" s="105">
        <v>22.209166666666686</v>
      </c>
      <c r="F726" s="99"/>
      <c r="G726" s="99"/>
      <c r="H726" s="257"/>
    </row>
    <row r="727" spans="1:8" ht="12.75">
      <c r="A727" s="99"/>
      <c r="B727" s="99"/>
      <c r="C727" s="99"/>
      <c r="D727" s="99"/>
      <c r="E727" s="99"/>
      <c r="F727" s="99"/>
      <c r="G727" s="99"/>
      <c r="H727" s="257"/>
    </row>
    <row r="728" spans="1:8" ht="12.75">
      <c r="A728" s="99"/>
      <c r="B728" s="99"/>
      <c r="C728" s="99"/>
      <c r="D728" s="99"/>
      <c r="E728" s="99"/>
      <c r="F728" s="99"/>
      <c r="G728" s="99"/>
      <c r="H728" s="257"/>
    </row>
    <row r="729" spans="1:8" ht="12.75">
      <c r="A729" s="99" t="s">
        <v>34</v>
      </c>
      <c r="B729" s="99"/>
      <c r="C729" s="99"/>
      <c r="D729" s="99"/>
      <c r="E729" s="99"/>
      <c r="F729" s="99"/>
      <c r="G729" s="99"/>
      <c r="H729" s="257"/>
    </row>
    <row r="730" spans="1:8" ht="12.75">
      <c r="A730" s="177" t="s">
        <v>41</v>
      </c>
      <c r="B730" s="177" t="s">
        <v>45</v>
      </c>
      <c r="C730" s="177" t="s">
        <v>43</v>
      </c>
      <c r="D730" s="177" t="s">
        <v>46</v>
      </c>
      <c r="E730" s="177" t="s">
        <v>48</v>
      </c>
      <c r="F730" s="177" t="s">
        <v>11</v>
      </c>
      <c r="G730" s="632" t="s">
        <v>50</v>
      </c>
      <c r="H730" s="632"/>
    </row>
    <row r="731" spans="1:8" ht="13.5" thickBot="1">
      <c r="A731" s="178" t="s">
        <v>42</v>
      </c>
      <c r="B731" s="178" t="s">
        <v>46</v>
      </c>
      <c r="C731" s="178" t="s">
        <v>44</v>
      </c>
      <c r="D731" s="178" t="s">
        <v>47</v>
      </c>
      <c r="E731" s="178" t="s">
        <v>24</v>
      </c>
      <c r="F731" s="178" t="s">
        <v>49</v>
      </c>
      <c r="G731" s="178" t="s">
        <v>51</v>
      </c>
      <c r="H731" s="449" t="s">
        <v>52</v>
      </c>
    </row>
    <row r="732" spans="1:8" ht="13.5" thickTop="1">
      <c r="A732" s="109" t="s">
        <v>241</v>
      </c>
      <c r="B732" s="103">
        <v>9.628000000000043</v>
      </c>
      <c r="C732" s="109">
        <v>3</v>
      </c>
      <c r="D732" s="103">
        <v>3.2093333333333476</v>
      </c>
      <c r="E732" s="103">
        <v>0.1755716838688509</v>
      </c>
      <c r="F732" s="103">
        <v>0.9108762512180125</v>
      </c>
      <c r="G732" s="103">
        <v>3.490294820654653</v>
      </c>
      <c r="H732" s="459">
        <f>FINV(0.01,$C732,$C$734)</f>
        <v>5.952544683159175</v>
      </c>
    </row>
    <row r="733" spans="1:8" ht="12.75">
      <c r="A733" s="109" t="s">
        <v>242</v>
      </c>
      <c r="B733" s="103">
        <v>24.427999999999997</v>
      </c>
      <c r="C733" s="109">
        <v>4</v>
      </c>
      <c r="D733" s="103">
        <v>6.106999999999999</v>
      </c>
      <c r="E733" s="103">
        <v>0.33409314708778587</v>
      </c>
      <c r="F733" s="103">
        <v>0.849796701228675</v>
      </c>
      <c r="G733" s="103">
        <v>3.2591667269802373</v>
      </c>
      <c r="H733" s="459">
        <f>FINV(0.01,$C732,$C$734)</f>
        <v>5.952544683159175</v>
      </c>
    </row>
    <row r="734" spans="1:8" ht="12.75">
      <c r="A734" s="109" t="s">
        <v>53</v>
      </c>
      <c r="B734" s="103">
        <v>219.35199999999998</v>
      </c>
      <c r="C734" s="109">
        <v>12</v>
      </c>
      <c r="D734" s="103">
        <v>18.27933333333333</v>
      </c>
      <c r="E734" s="103"/>
      <c r="F734" s="103"/>
      <c r="G734" s="103"/>
      <c r="H734" s="459"/>
    </row>
    <row r="735" spans="1:8" ht="12.75">
      <c r="A735" s="109"/>
      <c r="B735" s="103"/>
      <c r="C735" s="109"/>
      <c r="D735" s="109"/>
      <c r="E735" s="109"/>
      <c r="F735" s="109"/>
      <c r="G735" s="109"/>
      <c r="H735" s="257"/>
    </row>
    <row r="736" spans="1:8" ht="13.5" thickBot="1">
      <c r="A736" s="105" t="s">
        <v>37</v>
      </c>
      <c r="B736" s="113">
        <v>253.40800000000002</v>
      </c>
      <c r="C736" s="105">
        <v>19</v>
      </c>
      <c r="D736" s="105"/>
      <c r="E736" s="105"/>
      <c r="F736" s="105"/>
      <c r="G736" s="105"/>
      <c r="H736" s="443"/>
    </row>
    <row r="737" spans="1:8" ht="12.75">
      <c r="A737" s="276"/>
      <c r="B737" s="118"/>
      <c r="C737" s="276"/>
      <c r="D737" s="276"/>
      <c r="E737" s="276"/>
      <c r="F737" s="276"/>
      <c r="G737" s="276"/>
      <c r="H737" s="257"/>
    </row>
    <row r="738" spans="18:25" s="255" customFormat="1" ht="12.75">
      <c r="R738"/>
      <c r="S738"/>
      <c r="T738"/>
      <c r="U738"/>
      <c r="V738"/>
      <c r="W738"/>
      <c r="X738"/>
      <c r="Y738"/>
    </row>
    <row r="739" spans="18:25" s="255" customFormat="1" ht="12.75">
      <c r="R739"/>
      <c r="S739"/>
      <c r="T739"/>
      <c r="U739"/>
      <c r="V739"/>
      <c r="W739"/>
      <c r="X739"/>
      <c r="Y739"/>
    </row>
    <row r="740" s="255" customFormat="1" ht="12.75">
      <c r="A740" s="317"/>
    </row>
    <row r="741" s="255" customFormat="1" ht="12.75">
      <c r="A741" s="255" t="s">
        <v>246</v>
      </c>
    </row>
    <row r="742" spans="1:27" s="255" customFormat="1" ht="13.5" thickBot="1">
      <c r="A742" s="401" t="s">
        <v>126</v>
      </c>
      <c r="B742" s="402" t="s">
        <v>124</v>
      </c>
      <c r="C742" s="403" t="s">
        <v>69</v>
      </c>
      <c r="D742" s="404" t="s">
        <v>129</v>
      </c>
      <c r="E742" s="404" t="s">
        <v>137</v>
      </c>
      <c r="F742" s="405" t="s">
        <v>138</v>
      </c>
      <c r="G742" s="403" t="s">
        <v>139</v>
      </c>
      <c r="H742" s="405" t="s">
        <v>140</v>
      </c>
      <c r="I742" s="403" t="s">
        <v>141</v>
      </c>
      <c r="J742" s="405" t="s">
        <v>142</v>
      </c>
      <c r="K742" s="406" t="s">
        <v>143</v>
      </c>
      <c r="M742" s="256" t="s">
        <v>137</v>
      </c>
      <c r="N742" s="247" t="s">
        <v>138</v>
      </c>
      <c r="O742" s="248" t="s">
        <v>139</v>
      </c>
      <c r="P742" s="247" t="s">
        <v>140</v>
      </c>
      <c r="Q742" s="248" t="s">
        <v>141</v>
      </c>
      <c r="R742" s="247" t="s">
        <v>142</v>
      </c>
      <c r="S742" s="249" t="s">
        <v>143</v>
      </c>
      <c r="U742" s="256" t="s">
        <v>137</v>
      </c>
      <c r="V742" s="247" t="s">
        <v>138</v>
      </c>
      <c r="W742" s="248" t="s">
        <v>139</v>
      </c>
      <c r="X742" s="247" t="s">
        <v>140</v>
      </c>
      <c r="Y742" s="248" t="s">
        <v>141</v>
      </c>
      <c r="Z742" s="247" t="s">
        <v>142</v>
      </c>
      <c r="AA742" s="249" t="s">
        <v>143</v>
      </c>
    </row>
    <row r="743" spans="1:27" s="255" customFormat="1" ht="13.5" thickTop="1">
      <c r="A743" s="407">
        <v>30</v>
      </c>
      <c r="B743" s="408" t="s">
        <v>202</v>
      </c>
      <c r="C743" s="409">
        <v>1</v>
      </c>
      <c r="D743" s="410">
        <v>17</v>
      </c>
      <c r="E743" s="410">
        <v>-3</v>
      </c>
      <c r="F743" s="411">
        <v>1</v>
      </c>
      <c r="G743" s="409">
        <v>-1</v>
      </c>
      <c r="H743" s="411">
        <v>-2</v>
      </c>
      <c r="I743" s="409">
        <v>2</v>
      </c>
      <c r="J743" s="411">
        <v>-1</v>
      </c>
      <c r="K743" s="412">
        <v>1</v>
      </c>
      <c r="M743" s="255">
        <f>E743^2</f>
        <v>9</v>
      </c>
      <c r="N743" s="255">
        <f aca="true" t="shared" si="18" ref="N743:S785">F743^2</f>
        <v>1</v>
      </c>
      <c r="O743" s="255">
        <f t="shared" si="18"/>
        <v>1</v>
      </c>
      <c r="P743" s="255">
        <f t="shared" si="18"/>
        <v>4</v>
      </c>
      <c r="Q743" s="255">
        <f t="shared" si="18"/>
        <v>4</v>
      </c>
      <c r="R743" s="255">
        <f t="shared" si="18"/>
        <v>1</v>
      </c>
      <c r="S743" s="255">
        <f t="shared" si="18"/>
        <v>1</v>
      </c>
      <c r="U743" s="255">
        <f aca="true" t="shared" si="19" ref="U743:AA774">$D743*E743</f>
        <v>-51</v>
      </c>
      <c r="V743" s="255">
        <f t="shared" si="19"/>
        <v>17</v>
      </c>
      <c r="W743" s="255">
        <f t="shared" si="19"/>
        <v>-17</v>
      </c>
      <c r="X743" s="255">
        <f t="shared" si="19"/>
        <v>-34</v>
      </c>
      <c r="Y743" s="255">
        <f t="shared" si="19"/>
        <v>34</v>
      </c>
      <c r="Z743" s="255">
        <f t="shared" si="19"/>
        <v>-17</v>
      </c>
      <c r="AA743" s="255">
        <f t="shared" si="19"/>
        <v>17</v>
      </c>
    </row>
    <row r="744" spans="1:27" s="255" customFormat="1" ht="12.75">
      <c r="A744" s="407">
        <v>30</v>
      </c>
      <c r="B744" s="408" t="s">
        <v>202</v>
      </c>
      <c r="C744" s="409">
        <v>2</v>
      </c>
      <c r="D744" s="410">
        <v>22</v>
      </c>
      <c r="E744" s="410">
        <v>-3</v>
      </c>
      <c r="F744" s="411">
        <v>1</v>
      </c>
      <c r="G744" s="409">
        <v>-1</v>
      </c>
      <c r="H744" s="411">
        <v>-2</v>
      </c>
      <c r="I744" s="409">
        <v>2</v>
      </c>
      <c r="J744" s="411">
        <v>-1</v>
      </c>
      <c r="K744" s="412">
        <v>1</v>
      </c>
      <c r="M744" s="255">
        <f aca="true" t="shared" si="20" ref="M744:P807">E744^2</f>
        <v>9</v>
      </c>
      <c r="N744" s="255">
        <f t="shared" si="18"/>
        <v>1</v>
      </c>
      <c r="O744" s="255">
        <f t="shared" si="18"/>
        <v>1</v>
      </c>
      <c r="P744" s="255">
        <f t="shared" si="18"/>
        <v>4</v>
      </c>
      <c r="Q744" s="255">
        <f t="shared" si="18"/>
        <v>4</v>
      </c>
      <c r="R744" s="255">
        <f t="shared" si="18"/>
        <v>1</v>
      </c>
      <c r="S744" s="255">
        <f t="shared" si="18"/>
        <v>1</v>
      </c>
      <c r="U744" s="255">
        <f t="shared" si="19"/>
        <v>-66</v>
      </c>
      <c r="V744" s="255">
        <f t="shared" si="19"/>
        <v>22</v>
      </c>
      <c r="W744" s="255">
        <f t="shared" si="19"/>
        <v>-22</v>
      </c>
      <c r="X744" s="255">
        <f t="shared" si="19"/>
        <v>-44</v>
      </c>
      <c r="Y744" s="255">
        <f t="shared" si="19"/>
        <v>44</v>
      </c>
      <c r="Z744" s="255">
        <f t="shared" si="19"/>
        <v>-22</v>
      </c>
      <c r="AA744" s="255">
        <f t="shared" si="19"/>
        <v>22</v>
      </c>
    </row>
    <row r="745" spans="1:27" s="255" customFormat="1" ht="12.75">
      <c r="A745" s="407">
        <v>30</v>
      </c>
      <c r="B745" s="408" t="s">
        <v>202</v>
      </c>
      <c r="C745" s="409">
        <v>3</v>
      </c>
      <c r="D745" s="410">
        <v>20</v>
      </c>
      <c r="E745" s="410">
        <v>-3</v>
      </c>
      <c r="F745" s="411">
        <v>1</v>
      </c>
      <c r="G745" s="409">
        <v>-1</v>
      </c>
      <c r="H745" s="411">
        <v>-2</v>
      </c>
      <c r="I745" s="409">
        <v>2</v>
      </c>
      <c r="J745" s="411">
        <v>-1</v>
      </c>
      <c r="K745" s="412">
        <v>1</v>
      </c>
      <c r="M745" s="255">
        <f t="shared" si="20"/>
        <v>9</v>
      </c>
      <c r="N745" s="255">
        <f t="shared" si="18"/>
        <v>1</v>
      </c>
      <c r="O745" s="255">
        <f t="shared" si="18"/>
        <v>1</v>
      </c>
      <c r="P745" s="255">
        <f t="shared" si="18"/>
        <v>4</v>
      </c>
      <c r="Q745" s="255">
        <f t="shared" si="18"/>
        <v>4</v>
      </c>
      <c r="R745" s="255">
        <f t="shared" si="18"/>
        <v>1</v>
      </c>
      <c r="S745" s="255">
        <f t="shared" si="18"/>
        <v>1</v>
      </c>
      <c r="U745" s="255">
        <f t="shared" si="19"/>
        <v>-60</v>
      </c>
      <c r="V745" s="255">
        <f t="shared" si="19"/>
        <v>20</v>
      </c>
      <c r="W745" s="255">
        <f t="shared" si="19"/>
        <v>-20</v>
      </c>
      <c r="X745" s="255">
        <f t="shared" si="19"/>
        <v>-40</v>
      </c>
      <c r="Y745" s="255">
        <f t="shared" si="19"/>
        <v>40</v>
      </c>
      <c r="Z745" s="255">
        <f t="shared" si="19"/>
        <v>-20</v>
      </c>
      <c r="AA745" s="255">
        <f t="shared" si="19"/>
        <v>20</v>
      </c>
    </row>
    <row r="746" spans="1:27" s="255" customFormat="1" ht="12.75">
      <c r="A746" s="407">
        <v>30</v>
      </c>
      <c r="B746" s="408" t="s">
        <v>202</v>
      </c>
      <c r="C746" s="409">
        <v>4</v>
      </c>
      <c r="D746" s="410">
        <v>31</v>
      </c>
      <c r="E746" s="410">
        <v>-3</v>
      </c>
      <c r="F746" s="411">
        <v>1</v>
      </c>
      <c r="G746" s="409">
        <v>-1</v>
      </c>
      <c r="H746" s="411">
        <v>-2</v>
      </c>
      <c r="I746" s="409">
        <v>2</v>
      </c>
      <c r="J746" s="411">
        <v>-1</v>
      </c>
      <c r="K746" s="412">
        <v>1</v>
      </c>
      <c r="M746" s="255">
        <f t="shared" si="20"/>
        <v>9</v>
      </c>
      <c r="N746" s="255">
        <f t="shared" si="18"/>
        <v>1</v>
      </c>
      <c r="O746" s="255">
        <f t="shared" si="18"/>
        <v>1</v>
      </c>
      <c r="P746" s="255">
        <f t="shared" si="18"/>
        <v>4</v>
      </c>
      <c r="Q746" s="255">
        <f t="shared" si="18"/>
        <v>4</v>
      </c>
      <c r="R746" s="255">
        <f t="shared" si="18"/>
        <v>1</v>
      </c>
      <c r="S746" s="255">
        <f t="shared" si="18"/>
        <v>1</v>
      </c>
      <c r="U746" s="255">
        <f t="shared" si="19"/>
        <v>-93</v>
      </c>
      <c r="V746" s="255">
        <f t="shared" si="19"/>
        <v>31</v>
      </c>
      <c r="W746" s="255">
        <f t="shared" si="19"/>
        <v>-31</v>
      </c>
      <c r="X746" s="255">
        <f t="shared" si="19"/>
        <v>-62</v>
      </c>
      <c r="Y746" s="255">
        <f t="shared" si="19"/>
        <v>62</v>
      </c>
      <c r="Z746" s="255">
        <f t="shared" si="19"/>
        <v>-31</v>
      </c>
      <c r="AA746" s="255">
        <f t="shared" si="19"/>
        <v>31</v>
      </c>
    </row>
    <row r="747" spans="1:27" s="255" customFormat="1" ht="12.75">
      <c r="A747" s="407">
        <v>30</v>
      </c>
      <c r="B747" s="408" t="s">
        <v>202</v>
      </c>
      <c r="C747" s="409">
        <v>5</v>
      </c>
      <c r="D747" s="410">
        <v>20</v>
      </c>
      <c r="E747" s="410">
        <v>-3</v>
      </c>
      <c r="F747" s="411">
        <v>1</v>
      </c>
      <c r="G747" s="409">
        <v>-1</v>
      </c>
      <c r="H747" s="411">
        <v>-2</v>
      </c>
      <c r="I747" s="409">
        <v>2</v>
      </c>
      <c r="J747" s="411">
        <v>-1</v>
      </c>
      <c r="K747" s="412">
        <v>1</v>
      </c>
      <c r="M747" s="255">
        <f t="shared" si="20"/>
        <v>9</v>
      </c>
      <c r="N747" s="255">
        <f t="shared" si="18"/>
        <v>1</v>
      </c>
      <c r="O747" s="255">
        <f t="shared" si="18"/>
        <v>1</v>
      </c>
      <c r="P747" s="255">
        <f t="shared" si="18"/>
        <v>4</v>
      </c>
      <c r="Q747" s="255">
        <f t="shared" si="18"/>
        <v>4</v>
      </c>
      <c r="R747" s="255">
        <f t="shared" si="18"/>
        <v>1</v>
      </c>
      <c r="S747" s="255">
        <f t="shared" si="18"/>
        <v>1</v>
      </c>
      <c r="U747" s="255">
        <f t="shared" si="19"/>
        <v>-60</v>
      </c>
      <c r="V747" s="255">
        <f t="shared" si="19"/>
        <v>20</v>
      </c>
      <c r="W747" s="255">
        <f t="shared" si="19"/>
        <v>-20</v>
      </c>
      <c r="X747" s="255">
        <f t="shared" si="19"/>
        <v>-40</v>
      </c>
      <c r="Y747" s="255">
        <f t="shared" si="19"/>
        <v>40</v>
      </c>
      <c r="Z747" s="255">
        <f t="shared" si="19"/>
        <v>-20</v>
      </c>
      <c r="AA747" s="255">
        <f t="shared" si="19"/>
        <v>20</v>
      </c>
    </row>
    <row r="748" spans="1:27" s="255" customFormat="1" ht="12.75">
      <c r="A748" s="407">
        <v>30</v>
      </c>
      <c r="B748" s="408" t="s">
        <v>202</v>
      </c>
      <c r="C748" s="409">
        <v>6</v>
      </c>
      <c r="D748" s="410">
        <v>14</v>
      </c>
      <c r="E748" s="410">
        <v>-3</v>
      </c>
      <c r="F748" s="411">
        <v>1</v>
      </c>
      <c r="G748" s="409">
        <v>-1</v>
      </c>
      <c r="H748" s="411">
        <v>-2</v>
      </c>
      <c r="I748" s="409">
        <v>2</v>
      </c>
      <c r="J748" s="411">
        <v>-1</v>
      </c>
      <c r="K748" s="412">
        <v>1</v>
      </c>
      <c r="M748" s="255">
        <f t="shared" si="20"/>
        <v>9</v>
      </c>
      <c r="N748" s="255">
        <f t="shared" si="18"/>
        <v>1</v>
      </c>
      <c r="O748" s="255">
        <f t="shared" si="18"/>
        <v>1</v>
      </c>
      <c r="P748" s="255">
        <f t="shared" si="18"/>
        <v>4</v>
      </c>
      <c r="Q748" s="255">
        <f t="shared" si="18"/>
        <v>4</v>
      </c>
      <c r="R748" s="255">
        <f t="shared" si="18"/>
        <v>1</v>
      </c>
      <c r="S748" s="255">
        <f t="shared" si="18"/>
        <v>1</v>
      </c>
      <c r="U748" s="255">
        <f t="shared" si="19"/>
        <v>-42</v>
      </c>
      <c r="V748" s="255">
        <f t="shared" si="19"/>
        <v>14</v>
      </c>
      <c r="W748" s="255">
        <f t="shared" si="19"/>
        <v>-14</v>
      </c>
      <c r="X748" s="255">
        <f t="shared" si="19"/>
        <v>-28</v>
      </c>
      <c r="Y748" s="255">
        <f t="shared" si="19"/>
        <v>28</v>
      </c>
      <c r="Z748" s="255">
        <f t="shared" si="19"/>
        <v>-14</v>
      </c>
      <c r="AA748" s="255">
        <f t="shared" si="19"/>
        <v>14</v>
      </c>
    </row>
    <row r="749" spans="1:27" s="255" customFormat="1" ht="12.75">
      <c r="A749" s="407">
        <v>30</v>
      </c>
      <c r="B749" s="408" t="s">
        <v>202</v>
      </c>
      <c r="C749" s="409">
        <v>7</v>
      </c>
      <c r="D749" s="410">
        <v>11</v>
      </c>
      <c r="E749" s="410">
        <v>-3</v>
      </c>
      <c r="F749" s="411">
        <v>1</v>
      </c>
      <c r="G749" s="409">
        <v>-1</v>
      </c>
      <c r="H749" s="411">
        <v>-2</v>
      </c>
      <c r="I749" s="409">
        <v>2</v>
      </c>
      <c r="J749" s="411">
        <v>-1</v>
      </c>
      <c r="K749" s="412">
        <v>1</v>
      </c>
      <c r="M749" s="255">
        <f t="shared" si="20"/>
        <v>9</v>
      </c>
      <c r="N749" s="255">
        <f t="shared" si="18"/>
        <v>1</v>
      </c>
      <c r="O749" s="255">
        <f t="shared" si="18"/>
        <v>1</v>
      </c>
      <c r="P749" s="255">
        <f t="shared" si="18"/>
        <v>4</v>
      </c>
      <c r="Q749" s="255">
        <f t="shared" si="18"/>
        <v>4</v>
      </c>
      <c r="R749" s="255">
        <f t="shared" si="18"/>
        <v>1</v>
      </c>
      <c r="S749" s="255">
        <f t="shared" si="18"/>
        <v>1</v>
      </c>
      <c r="U749" s="255">
        <f t="shared" si="19"/>
        <v>-33</v>
      </c>
      <c r="V749" s="255">
        <f t="shared" si="19"/>
        <v>11</v>
      </c>
      <c r="W749" s="255">
        <f t="shared" si="19"/>
        <v>-11</v>
      </c>
      <c r="X749" s="255">
        <f t="shared" si="19"/>
        <v>-22</v>
      </c>
      <c r="Y749" s="255">
        <f t="shared" si="19"/>
        <v>22</v>
      </c>
      <c r="Z749" s="255">
        <f t="shared" si="19"/>
        <v>-11</v>
      </c>
      <c r="AA749" s="255">
        <f t="shared" si="19"/>
        <v>11</v>
      </c>
    </row>
    <row r="750" spans="1:27" s="255" customFormat="1" ht="12.75">
      <c r="A750" s="407">
        <v>30</v>
      </c>
      <c r="B750" s="408" t="s">
        <v>202</v>
      </c>
      <c r="C750" s="409">
        <v>8</v>
      </c>
      <c r="D750" s="410">
        <v>30</v>
      </c>
      <c r="E750" s="410">
        <v>-3</v>
      </c>
      <c r="F750" s="411">
        <v>1</v>
      </c>
      <c r="G750" s="409">
        <v>-1</v>
      </c>
      <c r="H750" s="411">
        <v>-2</v>
      </c>
      <c r="I750" s="409">
        <v>2</v>
      </c>
      <c r="J750" s="411">
        <v>-1</v>
      </c>
      <c r="K750" s="412">
        <v>1</v>
      </c>
      <c r="M750" s="255">
        <f t="shared" si="20"/>
        <v>9</v>
      </c>
      <c r="N750" s="255">
        <f t="shared" si="18"/>
        <v>1</v>
      </c>
      <c r="O750" s="255">
        <f t="shared" si="18"/>
        <v>1</v>
      </c>
      <c r="P750" s="255">
        <f t="shared" si="18"/>
        <v>4</v>
      </c>
      <c r="Q750" s="255">
        <f t="shared" si="18"/>
        <v>4</v>
      </c>
      <c r="R750" s="255">
        <f t="shared" si="18"/>
        <v>1</v>
      </c>
      <c r="S750" s="255">
        <f t="shared" si="18"/>
        <v>1</v>
      </c>
      <c r="U750" s="255">
        <f t="shared" si="19"/>
        <v>-90</v>
      </c>
      <c r="V750" s="255">
        <f t="shared" si="19"/>
        <v>30</v>
      </c>
      <c r="W750" s="255">
        <f t="shared" si="19"/>
        <v>-30</v>
      </c>
      <c r="X750" s="255">
        <f t="shared" si="19"/>
        <v>-60</v>
      </c>
      <c r="Y750" s="255">
        <f t="shared" si="19"/>
        <v>60</v>
      </c>
      <c r="Z750" s="255">
        <f t="shared" si="19"/>
        <v>-30</v>
      </c>
      <c r="AA750" s="255">
        <f t="shared" si="19"/>
        <v>30</v>
      </c>
    </row>
    <row r="751" spans="1:27" s="255" customFormat="1" ht="12.75">
      <c r="A751" s="407">
        <v>30</v>
      </c>
      <c r="B751" s="408" t="s">
        <v>202</v>
      </c>
      <c r="C751" s="409">
        <v>9</v>
      </c>
      <c r="D751" s="410">
        <v>19</v>
      </c>
      <c r="E751" s="410">
        <v>-3</v>
      </c>
      <c r="F751" s="411">
        <v>1</v>
      </c>
      <c r="G751" s="409">
        <v>-1</v>
      </c>
      <c r="H751" s="411">
        <v>-2</v>
      </c>
      <c r="I751" s="409">
        <v>2</v>
      </c>
      <c r="J751" s="411">
        <v>-1</v>
      </c>
      <c r="K751" s="412">
        <v>1</v>
      </c>
      <c r="M751" s="255">
        <f t="shared" si="20"/>
        <v>9</v>
      </c>
      <c r="N751" s="255">
        <f t="shared" si="18"/>
        <v>1</v>
      </c>
      <c r="O751" s="255">
        <f t="shared" si="18"/>
        <v>1</v>
      </c>
      <c r="P751" s="255">
        <f t="shared" si="18"/>
        <v>4</v>
      </c>
      <c r="Q751" s="255">
        <f t="shared" si="18"/>
        <v>4</v>
      </c>
      <c r="R751" s="255">
        <f t="shared" si="18"/>
        <v>1</v>
      </c>
      <c r="S751" s="255">
        <f t="shared" si="18"/>
        <v>1</v>
      </c>
      <c r="U751" s="255">
        <f t="shared" si="19"/>
        <v>-57</v>
      </c>
      <c r="V751" s="255">
        <f t="shared" si="19"/>
        <v>19</v>
      </c>
      <c r="W751" s="255">
        <f t="shared" si="19"/>
        <v>-19</v>
      </c>
      <c r="X751" s="255">
        <f t="shared" si="19"/>
        <v>-38</v>
      </c>
      <c r="Y751" s="255">
        <f t="shared" si="19"/>
        <v>38</v>
      </c>
      <c r="Z751" s="255">
        <f t="shared" si="19"/>
        <v>-19</v>
      </c>
      <c r="AA751" s="255">
        <f t="shared" si="19"/>
        <v>19</v>
      </c>
    </row>
    <row r="752" spans="1:27" s="255" customFormat="1" ht="12.75">
      <c r="A752" s="407">
        <v>30</v>
      </c>
      <c r="B752" s="408" t="s">
        <v>202</v>
      </c>
      <c r="C752" s="409">
        <v>10</v>
      </c>
      <c r="D752" s="410">
        <v>21</v>
      </c>
      <c r="E752" s="410">
        <v>-3</v>
      </c>
      <c r="F752" s="411">
        <v>1</v>
      </c>
      <c r="G752" s="409">
        <v>-1</v>
      </c>
      <c r="H752" s="411">
        <v>-2</v>
      </c>
      <c r="I752" s="409">
        <v>2</v>
      </c>
      <c r="J752" s="411">
        <v>-1</v>
      </c>
      <c r="K752" s="412">
        <v>1</v>
      </c>
      <c r="M752" s="255">
        <f t="shared" si="20"/>
        <v>9</v>
      </c>
      <c r="N752" s="255">
        <f t="shared" si="18"/>
        <v>1</v>
      </c>
      <c r="O752" s="255">
        <f t="shared" si="18"/>
        <v>1</v>
      </c>
      <c r="P752" s="255">
        <f t="shared" si="18"/>
        <v>4</v>
      </c>
      <c r="Q752" s="255">
        <f t="shared" si="18"/>
        <v>4</v>
      </c>
      <c r="R752" s="255">
        <f t="shared" si="18"/>
        <v>1</v>
      </c>
      <c r="S752" s="255">
        <f t="shared" si="18"/>
        <v>1</v>
      </c>
      <c r="U752" s="255">
        <f t="shared" si="19"/>
        <v>-63</v>
      </c>
      <c r="V752" s="255">
        <f t="shared" si="19"/>
        <v>21</v>
      </c>
      <c r="W752" s="255">
        <f t="shared" si="19"/>
        <v>-21</v>
      </c>
      <c r="X752" s="255">
        <f t="shared" si="19"/>
        <v>-42</v>
      </c>
      <c r="Y752" s="255">
        <f t="shared" si="19"/>
        <v>42</v>
      </c>
      <c r="Z752" s="255">
        <f t="shared" si="19"/>
        <v>-21</v>
      </c>
      <c r="AA752" s="255">
        <f t="shared" si="19"/>
        <v>21</v>
      </c>
    </row>
    <row r="753" spans="1:27" s="255" customFormat="1" ht="12.75">
      <c r="A753" s="407">
        <v>30</v>
      </c>
      <c r="B753" s="408" t="s">
        <v>201</v>
      </c>
      <c r="C753" s="409">
        <v>1</v>
      </c>
      <c r="D753" s="410">
        <v>7</v>
      </c>
      <c r="E753" s="410">
        <v>-3</v>
      </c>
      <c r="F753" s="411">
        <v>1</v>
      </c>
      <c r="G753" s="409">
        <v>-1</v>
      </c>
      <c r="H753" s="411">
        <v>-1</v>
      </c>
      <c r="I753" s="409">
        <v>-1</v>
      </c>
      <c r="J753" s="411">
        <v>2</v>
      </c>
      <c r="K753" s="412">
        <v>-4</v>
      </c>
      <c r="M753" s="255">
        <f t="shared" si="20"/>
        <v>9</v>
      </c>
      <c r="N753" s="255">
        <f t="shared" si="18"/>
        <v>1</v>
      </c>
      <c r="O753" s="255">
        <f t="shared" si="18"/>
        <v>1</v>
      </c>
      <c r="P753" s="255">
        <f t="shared" si="18"/>
        <v>1</v>
      </c>
      <c r="Q753" s="255">
        <f t="shared" si="18"/>
        <v>1</v>
      </c>
      <c r="R753" s="255">
        <f t="shared" si="18"/>
        <v>4</v>
      </c>
      <c r="S753" s="255">
        <f t="shared" si="18"/>
        <v>16</v>
      </c>
      <c r="U753" s="255">
        <f t="shared" si="19"/>
        <v>-21</v>
      </c>
      <c r="V753" s="255">
        <f t="shared" si="19"/>
        <v>7</v>
      </c>
      <c r="W753" s="255">
        <f t="shared" si="19"/>
        <v>-7</v>
      </c>
      <c r="X753" s="255">
        <f t="shared" si="19"/>
        <v>-7</v>
      </c>
      <c r="Y753" s="255">
        <f t="shared" si="19"/>
        <v>-7</v>
      </c>
      <c r="Z753" s="255">
        <f t="shared" si="19"/>
        <v>14</v>
      </c>
      <c r="AA753" s="255">
        <f t="shared" si="19"/>
        <v>-28</v>
      </c>
    </row>
    <row r="754" spans="1:27" s="255" customFormat="1" ht="12.75">
      <c r="A754" s="407">
        <v>30</v>
      </c>
      <c r="B754" s="408" t="s">
        <v>201</v>
      </c>
      <c r="C754" s="409">
        <v>2</v>
      </c>
      <c r="D754" s="410">
        <v>15</v>
      </c>
      <c r="E754" s="410">
        <v>-3</v>
      </c>
      <c r="F754" s="411">
        <v>1</v>
      </c>
      <c r="G754" s="409">
        <v>-1</v>
      </c>
      <c r="H754" s="411">
        <v>-1</v>
      </c>
      <c r="I754" s="409">
        <v>-1</v>
      </c>
      <c r="J754" s="411">
        <v>2</v>
      </c>
      <c r="K754" s="412">
        <v>-4</v>
      </c>
      <c r="M754" s="255">
        <f t="shared" si="20"/>
        <v>9</v>
      </c>
      <c r="N754" s="255">
        <f t="shared" si="18"/>
        <v>1</v>
      </c>
      <c r="O754" s="255">
        <f t="shared" si="18"/>
        <v>1</v>
      </c>
      <c r="P754" s="255">
        <f t="shared" si="18"/>
        <v>1</v>
      </c>
      <c r="Q754" s="255">
        <f t="shared" si="18"/>
        <v>1</v>
      </c>
      <c r="R754" s="255">
        <f t="shared" si="18"/>
        <v>4</v>
      </c>
      <c r="S754" s="255">
        <f t="shared" si="18"/>
        <v>16</v>
      </c>
      <c r="U754" s="255">
        <f t="shared" si="19"/>
        <v>-45</v>
      </c>
      <c r="V754" s="255">
        <f t="shared" si="19"/>
        <v>15</v>
      </c>
      <c r="W754" s="255">
        <f t="shared" si="19"/>
        <v>-15</v>
      </c>
      <c r="X754" s="255">
        <f t="shared" si="19"/>
        <v>-15</v>
      </c>
      <c r="Y754" s="255">
        <f t="shared" si="19"/>
        <v>-15</v>
      </c>
      <c r="Z754" s="255">
        <f t="shared" si="19"/>
        <v>30</v>
      </c>
      <c r="AA754" s="255">
        <f t="shared" si="19"/>
        <v>-60</v>
      </c>
    </row>
    <row r="755" spans="1:27" s="255" customFormat="1" ht="12.75">
      <c r="A755" s="407">
        <v>30</v>
      </c>
      <c r="B755" s="408" t="s">
        <v>201</v>
      </c>
      <c r="C755" s="409">
        <v>3</v>
      </c>
      <c r="D755" s="410">
        <v>3</v>
      </c>
      <c r="E755" s="410">
        <v>-3</v>
      </c>
      <c r="F755" s="411">
        <v>1</v>
      </c>
      <c r="G755" s="409">
        <v>-1</v>
      </c>
      <c r="H755" s="411">
        <v>-1</v>
      </c>
      <c r="I755" s="409">
        <v>-1</v>
      </c>
      <c r="J755" s="411">
        <v>2</v>
      </c>
      <c r="K755" s="412">
        <v>-4</v>
      </c>
      <c r="M755" s="255">
        <f t="shared" si="20"/>
        <v>9</v>
      </c>
      <c r="N755" s="255">
        <f t="shared" si="18"/>
        <v>1</v>
      </c>
      <c r="O755" s="255">
        <f t="shared" si="18"/>
        <v>1</v>
      </c>
      <c r="P755" s="255">
        <f t="shared" si="18"/>
        <v>1</v>
      </c>
      <c r="Q755" s="255">
        <f t="shared" si="18"/>
        <v>1</v>
      </c>
      <c r="R755" s="255">
        <f t="shared" si="18"/>
        <v>4</v>
      </c>
      <c r="S755" s="255">
        <f t="shared" si="18"/>
        <v>16</v>
      </c>
      <c r="U755" s="255">
        <f t="shared" si="19"/>
        <v>-9</v>
      </c>
      <c r="V755" s="255">
        <f t="shared" si="19"/>
        <v>3</v>
      </c>
      <c r="W755" s="255">
        <f t="shared" si="19"/>
        <v>-3</v>
      </c>
      <c r="X755" s="255">
        <f t="shared" si="19"/>
        <v>-3</v>
      </c>
      <c r="Y755" s="255">
        <f t="shared" si="19"/>
        <v>-3</v>
      </c>
      <c r="Z755" s="255">
        <f t="shared" si="19"/>
        <v>6</v>
      </c>
      <c r="AA755" s="255">
        <f t="shared" si="19"/>
        <v>-12</v>
      </c>
    </row>
    <row r="756" spans="1:27" s="255" customFormat="1" ht="12.75">
      <c r="A756" s="407">
        <v>30</v>
      </c>
      <c r="B756" s="408" t="s">
        <v>201</v>
      </c>
      <c r="C756" s="409">
        <v>4</v>
      </c>
      <c r="D756" s="410">
        <v>12</v>
      </c>
      <c r="E756" s="410">
        <v>-3</v>
      </c>
      <c r="F756" s="411">
        <v>1</v>
      </c>
      <c r="G756" s="409">
        <v>-1</v>
      </c>
      <c r="H756" s="411">
        <v>-1</v>
      </c>
      <c r="I756" s="409">
        <v>-1</v>
      </c>
      <c r="J756" s="411">
        <v>2</v>
      </c>
      <c r="K756" s="412">
        <v>-4</v>
      </c>
      <c r="M756" s="255">
        <f t="shared" si="20"/>
        <v>9</v>
      </c>
      <c r="N756" s="255">
        <f t="shared" si="18"/>
        <v>1</v>
      </c>
      <c r="O756" s="255">
        <f t="shared" si="18"/>
        <v>1</v>
      </c>
      <c r="P756" s="255">
        <f t="shared" si="18"/>
        <v>1</v>
      </c>
      <c r="Q756" s="255">
        <f t="shared" si="18"/>
        <v>1</v>
      </c>
      <c r="R756" s="255">
        <f t="shared" si="18"/>
        <v>4</v>
      </c>
      <c r="S756" s="255">
        <f t="shared" si="18"/>
        <v>16</v>
      </c>
      <c r="U756" s="255">
        <f t="shared" si="19"/>
        <v>-36</v>
      </c>
      <c r="V756" s="255">
        <f t="shared" si="19"/>
        <v>12</v>
      </c>
      <c r="W756" s="255">
        <f t="shared" si="19"/>
        <v>-12</v>
      </c>
      <c r="X756" s="255">
        <f t="shared" si="19"/>
        <v>-12</v>
      </c>
      <c r="Y756" s="255">
        <f t="shared" si="19"/>
        <v>-12</v>
      </c>
      <c r="Z756" s="255">
        <f t="shared" si="19"/>
        <v>24</v>
      </c>
      <c r="AA756" s="255">
        <f t="shared" si="19"/>
        <v>-48</v>
      </c>
    </row>
    <row r="757" spans="1:27" s="255" customFormat="1" ht="12.75">
      <c r="A757" s="407">
        <v>30</v>
      </c>
      <c r="B757" s="408" t="s">
        <v>201</v>
      </c>
      <c r="C757" s="409">
        <v>5</v>
      </c>
      <c r="D757" s="410">
        <v>13</v>
      </c>
      <c r="E757" s="410">
        <v>-3</v>
      </c>
      <c r="F757" s="411">
        <v>1</v>
      </c>
      <c r="G757" s="409">
        <v>-1</v>
      </c>
      <c r="H757" s="411">
        <v>-1</v>
      </c>
      <c r="I757" s="409">
        <v>-1</v>
      </c>
      <c r="J757" s="411">
        <v>2</v>
      </c>
      <c r="K757" s="412">
        <v>-4</v>
      </c>
      <c r="M757" s="255">
        <f t="shared" si="20"/>
        <v>9</v>
      </c>
      <c r="N757" s="255">
        <f t="shared" si="18"/>
        <v>1</v>
      </c>
      <c r="O757" s="255">
        <f t="shared" si="18"/>
        <v>1</v>
      </c>
      <c r="P757" s="255">
        <f t="shared" si="18"/>
        <v>1</v>
      </c>
      <c r="Q757" s="255">
        <f t="shared" si="18"/>
        <v>1</v>
      </c>
      <c r="R757" s="255">
        <f t="shared" si="18"/>
        <v>4</v>
      </c>
      <c r="S757" s="255">
        <f t="shared" si="18"/>
        <v>16</v>
      </c>
      <c r="U757" s="255">
        <f t="shared" si="19"/>
        <v>-39</v>
      </c>
      <c r="V757" s="255">
        <f t="shared" si="19"/>
        <v>13</v>
      </c>
      <c r="W757" s="255">
        <f t="shared" si="19"/>
        <v>-13</v>
      </c>
      <c r="X757" s="255">
        <f t="shared" si="19"/>
        <v>-13</v>
      </c>
      <c r="Y757" s="255">
        <f t="shared" si="19"/>
        <v>-13</v>
      </c>
      <c r="Z757" s="255">
        <f t="shared" si="19"/>
        <v>26</v>
      </c>
      <c r="AA757" s="255">
        <f t="shared" si="19"/>
        <v>-52</v>
      </c>
    </row>
    <row r="758" spans="1:27" s="255" customFormat="1" ht="12.75">
      <c r="A758" s="407">
        <v>30</v>
      </c>
      <c r="B758" s="408" t="s">
        <v>201</v>
      </c>
      <c r="C758" s="409">
        <v>6</v>
      </c>
      <c r="D758" s="410">
        <v>20</v>
      </c>
      <c r="E758" s="410">
        <v>-3</v>
      </c>
      <c r="F758" s="411">
        <v>1</v>
      </c>
      <c r="G758" s="409">
        <v>-1</v>
      </c>
      <c r="H758" s="411">
        <v>-1</v>
      </c>
      <c r="I758" s="409">
        <v>-1</v>
      </c>
      <c r="J758" s="411">
        <v>2</v>
      </c>
      <c r="K758" s="412">
        <v>-4</v>
      </c>
      <c r="M758" s="255">
        <f t="shared" si="20"/>
        <v>9</v>
      </c>
      <c r="N758" s="255">
        <f t="shared" si="18"/>
        <v>1</v>
      </c>
      <c r="O758" s="255">
        <f t="shared" si="18"/>
        <v>1</v>
      </c>
      <c r="P758" s="255">
        <f t="shared" si="18"/>
        <v>1</v>
      </c>
      <c r="Q758" s="255">
        <f t="shared" si="18"/>
        <v>1</v>
      </c>
      <c r="R758" s="255">
        <f t="shared" si="18"/>
        <v>4</v>
      </c>
      <c r="S758" s="255">
        <f t="shared" si="18"/>
        <v>16</v>
      </c>
      <c r="U758" s="255">
        <f t="shared" si="19"/>
        <v>-60</v>
      </c>
      <c r="V758" s="255">
        <f t="shared" si="19"/>
        <v>20</v>
      </c>
      <c r="W758" s="255">
        <f t="shared" si="19"/>
        <v>-20</v>
      </c>
      <c r="X758" s="255">
        <f t="shared" si="19"/>
        <v>-20</v>
      </c>
      <c r="Y758" s="255">
        <f t="shared" si="19"/>
        <v>-20</v>
      </c>
      <c r="Z758" s="255">
        <f t="shared" si="19"/>
        <v>40</v>
      </c>
      <c r="AA758" s="255">
        <f t="shared" si="19"/>
        <v>-80</v>
      </c>
    </row>
    <row r="759" spans="1:27" s="255" customFormat="1" ht="12.75">
      <c r="A759" s="407">
        <v>30</v>
      </c>
      <c r="B759" s="408" t="s">
        <v>201</v>
      </c>
      <c r="C759" s="409">
        <v>7</v>
      </c>
      <c r="D759" s="410">
        <v>12</v>
      </c>
      <c r="E759" s="410">
        <v>-3</v>
      </c>
      <c r="F759" s="411">
        <v>1</v>
      </c>
      <c r="G759" s="409">
        <v>-1</v>
      </c>
      <c r="H759" s="411">
        <v>-1</v>
      </c>
      <c r="I759" s="409">
        <v>-1</v>
      </c>
      <c r="J759" s="411">
        <v>2</v>
      </c>
      <c r="K759" s="412">
        <v>-4</v>
      </c>
      <c r="M759" s="255">
        <f t="shared" si="20"/>
        <v>9</v>
      </c>
      <c r="N759" s="255">
        <f t="shared" si="18"/>
        <v>1</v>
      </c>
      <c r="O759" s="255">
        <f t="shared" si="18"/>
        <v>1</v>
      </c>
      <c r="P759" s="255">
        <f t="shared" si="18"/>
        <v>1</v>
      </c>
      <c r="Q759" s="255">
        <f t="shared" si="18"/>
        <v>1</v>
      </c>
      <c r="R759" s="255">
        <f t="shared" si="18"/>
        <v>4</v>
      </c>
      <c r="S759" s="255">
        <f t="shared" si="18"/>
        <v>16</v>
      </c>
      <c r="U759" s="255">
        <f t="shared" si="19"/>
        <v>-36</v>
      </c>
      <c r="V759" s="255">
        <f t="shared" si="19"/>
        <v>12</v>
      </c>
      <c r="W759" s="255">
        <f t="shared" si="19"/>
        <v>-12</v>
      </c>
      <c r="X759" s="255">
        <f t="shared" si="19"/>
        <v>-12</v>
      </c>
      <c r="Y759" s="255">
        <f t="shared" si="19"/>
        <v>-12</v>
      </c>
      <c r="Z759" s="255">
        <f t="shared" si="19"/>
        <v>24</v>
      </c>
      <c r="AA759" s="255">
        <f t="shared" si="19"/>
        <v>-48</v>
      </c>
    </row>
    <row r="760" spans="1:27" s="255" customFormat="1" ht="12.75">
      <c r="A760" s="407">
        <v>30</v>
      </c>
      <c r="B760" s="408" t="s">
        <v>201</v>
      </c>
      <c r="C760" s="409">
        <v>8</v>
      </c>
      <c r="D760" s="410">
        <v>32</v>
      </c>
      <c r="E760" s="410">
        <v>-3</v>
      </c>
      <c r="F760" s="411">
        <v>1</v>
      </c>
      <c r="G760" s="409">
        <v>-1</v>
      </c>
      <c r="H760" s="411">
        <v>-1</v>
      </c>
      <c r="I760" s="409">
        <v>-1</v>
      </c>
      <c r="J760" s="411">
        <v>2</v>
      </c>
      <c r="K760" s="412">
        <v>-4</v>
      </c>
      <c r="M760" s="255">
        <f t="shared" si="20"/>
        <v>9</v>
      </c>
      <c r="N760" s="255">
        <f t="shared" si="18"/>
        <v>1</v>
      </c>
      <c r="O760" s="255">
        <f t="shared" si="18"/>
        <v>1</v>
      </c>
      <c r="P760" s="255">
        <f t="shared" si="18"/>
        <v>1</v>
      </c>
      <c r="Q760" s="255">
        <f t="shared" si="18"/>
        <v>1</v>
      </c>
      <c r="R760" s="255">
        <f t="shared" si="18"/>
        <v>4</v>
      </c>
      <c r="S760" s="255">
        <f t="shared" si="18"/>
        <v>16</v>
      </c>
      <c r="U760" s="255">
        <f t="shared" si="19"/>
        <v>-96</v>
      </c>
      <c r="V760" s="255">
        <f t="shared" si="19"/>
        <v>32</v>
      </c>
      <c r="W760" s="255">
        <f t="shared" si="19"/>
        <v>-32</v>
      </c>
      <c r="X760" s="255">
        <f t="shared" si="19"/>
        <v>-32</v>
      </c>
      <c r="Y760" s="255">
        <f t="shared" si="19"/>
        <v>-32</v>
      </c>
      <c r="Z760" s="255">
        <f t="shared" si="19"/>
        <v>64</v>
      </c>
      <c r="AA760" s="255">
        <f t="shared" si="19"/>
        <v>-128</v>
      </c>
    </row>
    <row r="761" spans="1:27" s="255" customFormat="1" ht="12.75">
      <c r="A761" s="407">
        <v>30</v>
      </c>
      <c r="B761" s="408" t="s">
        <v>201</v>
      </c>
      <c r="C761" s="409">
        <v>9</v>
      </c>
      <c r="D761" s="410">
        <v>38</v>
      </c>
      <c r="E761" s="410">
        <v>-3</v>
      </c>
      <c r="F761" s="411">
        <v>1</v>
      </c>
      <c r="G761" s="409">
        <v>-1</v>
      </c>
      <c r="H761" s="411">
        <v>-1</v>
      </c>
      <c r="I761" s="409">
        <v>-1</v>
      </c>
      <c r="J761" s="411">
        <v>2</v>
      </c>
      <c r="K761" s="412">
        <v>-4</v>
      </c>
      <c r="M761" s="255">
        <f t="shared" si="20"/>
        <v>9</v>
      </c>
      <c r="N761" s="255">
        <f t="shared" si="18"/>
        <v>1</v>
      </c>
      <c r="O761" s="255">
        <f t="shared" si="18"/>
        <v>1</v>
      </c>
      <c r="P761" s="255">
        <f t="shared" si="18"/>
        <v>1</v>
      </c>
      <c r="Q761" s="255">
        <f t="shared" si="18"/>
        <v>1</v>
      </c>
      <c r="R761" s="255">
        <f t="shared" si="18"/>
        <v>4</v>
      </c>
      <c r="S761" s="255">
        <f t="shared" si="18"/>
        <v>16</v>
      </c>
      <c r="U761" s="255">
        <f t="shared" si="19"/>
        <v>-114</v>
      </c>
      <c r="V761" s="255">
        <f t="shared" si="19"/>
        <v>38</v>
      </c>
      <c r="W761" s="255">
        <f t="shared" si="19"/>
        <v>-38</v>
      </c>
      <c r="X761" s="255">
        <f t="shared" si="19"/>
        <v>-38</v>
      </c>
      <c r="Y761" s="255">
        <f t="shared" si="19"/>
        <v>-38</v>
      </c>
      <c r="Z761" s="255">
        <f t="shared" si="19"/>
        <v>76</v>
      </c>
      <c r="AA761" s="255">
        <f t="shared" si="19"/>
        <v>-152</v>
      </c>
    </row>
    <row r="762" spans="1:27" s="255" customFormat="1" ht="12.75">
      <c r="A762" s="407">
        <v>30</v>
      </c>
      <c r="B762" s="408" t="s">
        <v>201</v>
      </c>
      <c r="C762" s="409">
        <v>10</v>
      </c>
      <c r="D762" s="410">
        <v>16</v>
      </c>
      <c r="E762" s="410">
        <v>-3</v>
      </c>
      <c r="F762" s="411">
        <v>1</v>
      </c>
      <c r="G762" s="409">
        <v>-1</v>
      </c>
      <c r="H762" s="411">
        <v>-1</v>
      </c>
      <c r="I762" s="409">
        <v>-1</v>
      </c>
      <c r="J762" s="411">
        <v>2</v>
      </c>
      <c r="K762" s="412">
        <v>-4</v>
      </c>
      <c r="M762" s="255">
        <f t="shared" si="20"/>
        <v>9</v>
      </c>
      <c r="N762" s="255">
        <f t="shared" si="18"/>
        <v>1</v>
      </c>
      <c r="O762" s="255">
        <f t="shared" si="18"/>
        <v>1</v>
      </c>
      <c r="P762" s="255">
        <f t="shared" si="18"/>
        <v>1</v>
      </c>
      <c r="Q762" s="255">
        <f t="shared" si="18"/>
        <v>1</v>
      </c>
      <c r="R762" s="255">
        <f t="shared" si="18"/>
        <v>4</v>
      </c>
      <c r="S762" s="255">
        <f t="shared" si="18"/>
        <v>16</v>
      </c>
      <c r="U762" s="255">
        <f t="shared" si="19"/>
        <v>-48</v>
      </c>
      <c r="V762" s="255">
        <f t="shared" si="19"/>
        <v>16</v>
      </c>
      <c r="W762" s="255">
        <f t="shared" si="19"/>
        <v>-16</v>
      </c>
      <c r="X762" s="255">
        <f t="shared" si="19"/>
        <v>-16</v>
      </c>
      <c r="Y762" s="255">
        <f t="shared" si="19"/>
        <v>-16</v>
      </c>
      <c r="Z762" s="255">
        <f t="shared" si="19"/>
        <v>32</v>
      </c>
      <c r="AA762" s="255">
        <f t="shared" si="19"/>
        <v>-64</v>
      </c>
    </row>
    <row r="763" spans="1:27" s="255" customFormat="1" ht="12.75">
      <c r="A763" s="407">
        <v>30</v>
      </c>
      <c r="B763" s="408" t="s">
        <v>199</v>
      </c>
      <c r="C763" s="409">
        <v>1</v>
      </c>
      <c r="D763" s="410">
        <v>39</v>
      </c>
      <c r="E763" s="410">
        <v>-3</v>
      </c>
      <c r="F763" s="411">
        <v>1</v>
      </c>
      <c r="G763" s="409">
        <v>-1</v>
      </c>
      <c r="H763" s="411">
        <v>0</v>
      </c>
      <c r="I763" s="409">
        <v>-2</v>
      </c>
      <c r="J763" s="411">
        <v>0</v>
      </c>
      <c r="K763" s="412">
        <v>6</v>
      </c>
      <c r="M763" s="255">
        <f t="shared" si="20"/>
        <v>9</v>
      </c>
      <c r="N763" s="255">
        <f t="shared" si="18"/>
        <v>1</v>
      </c>
      <c r="O763" s="255">
        <f t="shared" si="18"/>
        <v>1</v>
      </c>
      <c r="P763" s="255">
        <f t="shared" si="18"/>
        <v>0</v>
      </c>
      <c r="Q763" s="255">
        <f t="shared" si="18"/>
        <v>4</v>
      </c>
      <c r="R763" s="255">
        <f t="shared" si="18"/>
        <v>0</v>
      </c>
      <c r="S763" s="255">
        <f t="shared" si="18"/>
        <v>36</v>
      </c>
      <c r="U763" s="255">
        <f t="shared" si="19"/>
        <v>-117</v>
      </c>
      <c r="V763" s="255">
        <f t="shared" si="19"/>
        <v>39</v>
      </c>
      <c r="W763" s="255">
        <f t="shared" si="19"/>
        <v>-39</v>
      </c>
      <c r="X763" s="255">
        <f t="shared" si="19"/>
        <v>0</v>
      </c>
      <c r="Y763" s="255">
        <f t="shared" si="19"/>
        <v>-78</v>
      </c>
      <c r="Z763" s="255">
        <f t="shared" si="19"/>
        <v>0</v>
      </c>
      <c r="AA763" s="255">
        <f t="shared" si="19"/>
        <v>234</v>
      </c>
    </row>
    <row r="764" spans="1:27" s="255" customFormat="1" ht="12.75">
      <c r="A764" s="407">
        <v>30</v>
      </c>
      <c r="B764" s="408" t="s">
        <v>199</v>
      </c>
      <c r="C764" s="409">
        <v>2</v>
      </c>
      <c r="D764" s="410">
        <v>33</v>
      </c>
      <c r="E764" s="410">
        <v>-3</v>
      </c>
      <c r="F764" s="411">
        <v>1</v>
      </c>
      <c r="G764" s="409">
        <v>-1</v>
      </c>
      <c r="H764" s="411">
        <v>0</v>
      </c>
      <c r="I764" s="409">
        <v>-2</v>
      </c>
      <c r="J764" s="411">
        <v>0</v>
      </c>
      <c r="K764" s="412">
        <v>6</v>
      </c>
      <c r="M764" s="255">
        <f t="shared" si="20"/>
        <v>9</v>
      </c>
      <c r="N764" s="255">
        <f t="shared" si="18"/>
        <v>1</v>
      </c>
      <c r="O764" s="255">
        <f t="shared" si="18"/>
        <v>1</v>
      </c>
      <c r="P764" s="255">
        <f t="shared" si="18"/>
        <v>0</v>
      </c>
      <c r="Q764" s="255">
        <f t="shared" si="18"/>
        <v>4</v>
      </c>
      <c r="R764" s="255">
        <f t="shared" si="18"/>
        <v>0</v>
      </c>
      <c r="S764" s="255">
        <f t="shared" si="18"/>
        <v>36</v>
      </c>
      <c r="U764" s="255">
        <f t="shared" si="19"/>
        <v>-99</v>
      </c>
      <c r="V764" s="255">
        <f t="shared" si="19"/>
        <v>33</v>
      </c>
      <c r="W764" s="255">
        <f t="shared" si="19"/>
        <v>-33</v>
      </c>
      <c r="X764" s="255">
        <f t="shared" si="19"/>
        <v>0</v>
      </c>
      <c r="Y764" s="255">
        <f t="shared" si="19"/>
        <v>-66</v>
      </c>
      <c r="Z764" s="255">
        <f t="shared" si="19"/>
        <v>0</v>
      </c>
      <c r="AA764" s="255">
        <f t="shared" si="19"/>
        <v>198</v>
      </c>
    </row>
    <row r="765" spans="1:27" s="255" customFormat="1" ht="12.75">
      <c r="A765" s="407">
        <v>30</v>
      </c>
      <c r="B765" s="408" t="s">
        <v>199</v>
      </c>
      <c r="C765" s="409">
        <v>3</v>
      </c>
      <c r="D765" s="410">
        <v>24</v>
      </c>
      <c r="E765" s="410">
        <v>-3</v>
      </c>
      <c r="F765" s="411">
        <v>1</v>
      </c>
      <c r="G765" s="409">
        <v>-1</v>
      </c>
      <c r="H765" s="411">
        <v>0</v>
      </c>
      <c r="I765" s="409">
        <v>-2</v>
      </c>
      <c r="J765" s="411">
        <v>0</v>
      </c>
      <c r="K765" s="412">
        <v>6</v>
      </c>
      <c r="M765" s="255">
        <f t="shared" si="20"/>
        <v>9</v>
      </c>
      <c r="N765" s="255">
        <f t="shared" si="18"/>
        <v>1</v>
      </c>
      <c r="O765" s="255">
        <f t="shared" si="18"/>
        <v>1</v>
      </c>
      <c r="P765" s="255">
        <f t="shared" si="18"/>
        <v>0</v>
      </c>
      <c r="Q765" s="255">
        <f t="shared" si="18"/>
        <v>4</v>
      </c>
      <c r="R765" s="255">
        <f t="shared" si="18"/>
        <v>0</v>
      </c>
      <c r="S765" s="255">
        <f t="shared" si="18"/>
        <v>36</v>
      </c>
      <c r="U765" s="255">
        <f t="shared" si="19"/>
        <v>-72</v>
      </c>
      <c r="V765" s="255">
        <f t="shared" si="19"/>
        <v>24</v>
      </c>
      <c r="W765" s="255">
        <f t="shared" si="19"/>
        <v>-24</v>
      </c>
      <c r="X765" s="255">
        <f t="shared" si="19"/>
        <v>0</v>
      </c>
      <c r="Y765" s="255">
        <f t="shared" si="19"/>
        <v>-48</v>
      </c>
      <c r="Z765" s="255">
        <f t="shared" si="19"/>
        <v>0</v>
      </c>
      <c r="AA765" s="255">
        <f t="shared" si="19"/>
        <v>144</v>
      </c>
    </row>
    <row r="766" spans="1:27" s="255" customFormat="1" ht="12.75">
      <c r="A766" s="407">
        <v>30</v>
      </c>
      <c r="B766" s="408" t="s">
        <v>199</v>
      </c>
      <c r="C766" s="409">
        <v>4</v>
      </c>
      <c r="D766" s="410">
        <v>26</v>
      </c>
      <c r="E766" s="410">
        <v>-3</v>
      </c>
      <c r="F766" s="411">
        <v>1</v>
      </c>
      <c r="G766" s="409">
        <v>-1</v>
      </c>
      <c r="H766" s="411">
        <v>0</v>
      </c>
      <c r="I766" s="409">
        <v>-2</v>
      </c>
      <c r="J766" s="411">
        <v>0</v>
      </c>
      <c r="K766" s="412">
        <v>6</v>
      </c>
      <c r="M766" s="255">
        <f t="shared" si="20"/>
        <v>9</v>
      </c>
      <c r="N766" s="255">
        <f t="shared" si="18"/>
        <v>1</v>
      </c>
      <c r="O766" s="255">
        <f t="shared" si="18"/>
        <v>1</v>
      </c>
      <c r="P766" s="255">
        <f t="shared" si="18"/>
        <v>0</v>
      </c>
      <c r="Q766" s="255">
        <f t="shared" si="18"/>
        <v>4</v>
      </c>
      <c r="R766" s="255">
        <f t="shared" si="18"/>
        <v>0</v>
      </c>
      <c r="S766" s="255">
        <f t="shared" si="18"/>
        <v>36</v>
      </c>
      <c r="U766" s="255">
        <f t="shared" si="19"/>
        <v>-78</v>
      </c>
      <c r="V766" s="255">
        <f t="shared" si="19"/>
        <v>26</v>
      </c>
      <c r="W766" s="255">
        <f t="shared" si="19"/>
        <v>-26</v>
      </c>
      <c r="X766" s="255">
        <f t="shared" si="19"/>
        <v>0</v>
      </c>
      <c r="Y766" s="255">
        <f t="shared" si="19"/>
        <v>-52</v>
      </c>
      <c r="Z766" s="255">
        <f t="shared" si="19"/>
        <v>0</v>
      </c>
      <c r="AA766" s="255">
        <f t="shared" si="19"/>
        <v>156</v>
      </c>
    </row>
    <row r="767" spans="1:27" s="255" customFormat="1" ht="12.75">
      <c r="A767" s="407">
        <v>30</v>
      </c>
      <c r="B767" s="408" t="s">
        <v>199</v>
      </c>
      <c r="C767" s="409">
        <v>5</v>
      </c>
      <c r="D767" s="410">
        <v>4</v>
      </c>
      <c r="E767" s="410">
        <v>-3</v>
      </c>
      <c r="F767" s="411">
        <v>1</v>
      </c>
      <c r="G767" s="409">
        <v>-1</v>
      </c>
      <c r="H767" s="411">
        <v>0</v>
      </c>
      <c r="I767" s="409">
        <v>-2</v>
      </c>
      <c r="J767" s="411">
        <v>0</v>
      </c>
      <c r="K767" s="412">
        <v>6</v>
      </c>
      <c r="M767" s="255">
        <f t="shared" si="20"/>
        <v>9</v>
      </c>
      <c r="N767" s="255">
        <f t="shared" si="18"/>
        <v>1</v>
      </c>
      <c r="O767" s="255">
        <f t="shared" si="18"/>
        <v>1</v>
      </c>
      <c r="P767" s="255">
        <f t="shared" si="18"/>
        <v>0</v>
      </c>
      <c r="Q767" s="255">
        <f t="shared" si="18"/>
        <v>4</v>
      </c>
      <c r="R767" s="255">
        <f t="shared" si="18"/>
        <v>0</v>
      </c>
      <c r="S767" s="255">
        <f t="shared" si="18"/>
        <v>36</v>
      </c>
      <c r="U767" s="255">
        <f t="shared" si="19"/>
        <v>-12</v>
      </c>
      <c r="V767" s="255">
        <f t="shared" si="19"/>
        <v>4</v>
      </c>
      <c r="W767" s="255">
        <f t="shared" si="19"/>
        <v>-4</v>
      </c>
      <c r="X767" s="255">
        <f t="shared" si="19"/>
        <v>0</v>
      </c>
      <c r="Y767" s="255">
        <f t="shared" si="19"/>
        <v>-8</v>
      </c>
      <c r="Z767" s="255">
        <f t="shared" si="19"/>
        <v>0</v>
      </c>
      <c r="AA767" s="255">
        <f t="shared" si="19"/>
        <v>24</v>
      </c>
    </row>
    <row r="768" spans="1:27" s="255" customFormat="1" ht="12.75">
      <c r="A768" s="407">
        <v>30</v>
      </c>
      <c r="B768" s="408" t="s">
        <v>199</v>
      </c>
      <c r="C768" s="409">
        <v>6</v>
      </c>
      <c r="D768" s="410">
        <v>36</v>
      </c>
      <c r="E768" s="410">
        <v>-3</v>
      </c>
      <c r="F768" s="411">
        <v>1</v>
      </c>
      <c r="G768" s="409">
        <v>-1</v>
      </c>
      <c r="H768" s="411">
        <v>0</v>
      </c>
      <c r="I768" s="409">
        <v>-2</v>
      </c>
      <c r="J768" s="411">
        <v>0</v>
      </c>
      <c r="K768" s="412">
        <v>6</v>
      </c>
      <c r="M768" s="255">
        <f t="shared" si="20"/>
        <v>9</v>
      </c>
      <c r="N768" s="255">
        <f t="shared" si="18"/>
        <v>1</v>
      </c>
      <c r="O768" s="255">
        <f t="shared" si="18"/>
        <v>1</v>
      </c>
      <c r="P768" s="255">
        <f t="shared" si="18"/>
        <v>0</v>
      </c>
      <c r="Q768" s="255">
        <f t="shared" si="18"/>
        <v>4</v>
      </c>
      <c r="R768" s="255">
        <f t="shared" si="18"/>
        <v>0</v>
      </c>
      <c r="S768" s="255">
        <f t="shared" si="18"/>
        <v>36</v>
      </c>
      <c r="U768" s="255">
        <f t="shared" si="19"/>
        <v>-108</v>
      </c>
      <c r="V768" s="255">
        <f t="shared" si="19"/>
        <v>36</v>
      </c>
      <c r="W768" s="255">
        <f t="shared" si="19"/>
        <v>-36</v>
      </c>
      <c r="X768" s="255">
        <f t="shared" si="19"/>
        <v>0</v>
      </c>
      <c r="Y768" s="255">
        <f t="shared" si="19"/>
        <v>-72</v>
      </c>
      <c r="Z768" s="255">
        <f t="shared" si="19"/>
        <v>0</v>
      </c>
      <c r="AA768" s="255">
        <f t="shared" si="19"/>
        <v>216</v>
      </c>
    </row>
    <row r="769" spans="1:27" s="255" customFormat="1" ht="12.75">
      <c r="A769" s="407">
        <v>30</v>
      </c>
      <c r="B769" s="408" t="s">
        <v>199</v>
      </c>
      <c r="C769" s="409">
        <v>7</v>
      </c>
      <c r="D769" s="410">
        <v>22</v>
      </c>
      <c r="E769" s="410">
        <v>-3</v>
      </c>
      <c r="F769" s="411">
        <v>1</v>
      </c>
      <c r="G769" s="409">
        <v>-1</v>
      </c>
      <c r="H769" s="411">
        <v>0</v>
      </c>
      <c r="I769" s="409">
        <v>-2</v>
      </c>
      <c r="J769" s="411">
        <v>0</v>
      </c>
      <c r="K769" s="412">
        <v>6</v>
      </c>
      <c r="M769" s="255">
        <f t="shared" si="20"/>
        <v>9</v>
      </c>
      <c r="N769" s="255">
        <f t="shared" si="18"/>
        <v>1</v>
      </c>
      <c r="O769" s="255">
        <f t="shared" si="18"/>
        <v>1</v>
      </c>
      <c r="P769" s="255">
        <f t="shared" si="18"/>
        <v>0</v>
      </c>
      <c r="Q769" s="255">
        <f t="shared" si="18"/>
        <v>4</v>
      </c>
      <c r="R769" s="255">
        <f t="shared" si="18"/>
        <v>0</v>
      </c>
      <c r="S769" s="255">
        <f t="shared" si="18"/>
        <v>36</v>
      </c>
      <c r="U769" s="255">
        <f t="shared" si="19"/>
        <v>-66</v>
      </c>
      <c r="V769" s="255">
        <f t="shared" si="19"/>
        <v>22</v>
      </c>
      <c r="W769" s="255">
        <f t="shared" si="19"/>
        <v>-22</v>
      </c>
      <c r="X769" s="255">
        <f t="shared" si="19"/>
        <v>0</v>
      </c>
      <c r="Y769" s="255">
        <f t="shared" si="19"/>
        <v>-44</v>
      </c>
      <c r="Z769" s="255">
        <f t="shared" si="19"/>
        <v>0</v>
      </c>
      <c r="AA769" s="255">
        <f t="shared" si="19"/>
        <v>132</v>
      </c>
    </row>
    <row r="770" spans="1:27" s="255" customFormat="1" ht="12.75">
      <c r="A770" s="407">
        <v>30</v>
      </c>
      <c r="B770" s="408" t="s">
        <v>199</v>
      </c>
      <c r="C770" s="409">
        <v>8</v>
      </c>
      <c r="D770" s="410">
        <v>10</v>
      </c>
      <c r="E770" s="410">
        <v>-3</v>
      </c>
      <c r="F770" s="411">
        <v>1</v>
      </c>
      <c r="G770" s="409">
        <v>-1</v>
      </c>
      <c r="H770" s="411">
        <v>0</v>
      </c>
      <c r="I770" s="409">
        <v>-2</v>
      </c>
      <c r="J770" s="411">
        <v>0</v>
      </c>
      <c r="K770" s="412">
        <v>6</v>
      </c>
      <c r="M770" s="255">
        <f t="shared" si="20"/>
        <v>9</v>
      </c>
      <c r="N770" s="255">
        <f t="shared" si="18"/>
        <v>1</v>
      </c>
      <c r="O770" s="255">
        <f t="shared" si="18"/>
        <v>1</v>
      </c>
      <c r="P770" s="255">
        <f t="shared" si="18"/>
        <v>0</v>
      </c>
      <c r="Q770" s="255">
        <f t="shared" si="18"/>
        <v>4</v>
      </c>
      <c r="R770" s="255">
        <f t="shared" si="18"/>
        <v>0</v>
      </c>
      <c r="S770" s="255">
        <f t="shared" si="18"/>
        <v>36</v>
      </c>
      <c r="U770" s="255">
        <f t="shared" si="19"/>
        <v>-30</v>
      </c>
      <c r="V770" s="255">
        <f t="shared" si="19"/>
        <v>10</v>
      </c>
      <c r="W770" s="255">
        <f t="shared" si="19"/>
        <v>-10</v>
      </c>
      <c r="X770" s="255">
        <f t="shared" si="19"/>
        <v>0</v>
      </c>
      <c r="Y770" s="255">
        <f t="shared" si="19"/>
        <v>-20</v>
      </c>
      <c r="Z770" s="255">
        <f t="shared" si="19"/>
        <v>0</v>
      </c>
      <c r="AA770" s="255">
        <f t="shared" si="19"/>
        <v>60</v>
      </c>
    </row>
    <row r="771" spans="1:27" s="255" customFormat="1" ht="12.75">
      <c r="A771" s="407">
        <v>30</v>
      </c>
      <c r="B771" s="408" t="s">
        <v>199</v>
      </c>
      <c r="C771" s="409">
        <v>9</v>
      </c>
      <c r="D771" s="410">
        <v>4</v>
      </c>
      <c r="E771" s="410">
        <v>-3</v>
      </c>
      <c r="F771" s="411">
        <v>1</v>
      </c>
      <c r="G771" s="409">
        <v>-1</v>
      </c>
      <c r="H771" s="411">
        <v>0</v>
      </c>
      <c r="I771" s="409">
        <v>-2</v>
      </c>
      <c r="J771" s="411">
        <v>0</v>
      </c>
      <c r="K771" s="412">
        <v>6</v>
      </c>
      <c r="M771" s="255">
        <f t="shared" si="20"/>
        <v>9</v>
      </c>
      <c r="N771" s="255">
        <f t="shared" si="18"/>
        <v>1</v>
      </c>
      <c r="O771" s="255">
        <f t="shared" si="18"/>
        <v>1</v>
      </c>
      <c r="P771" s="255">
        <f t="shared" si="18"/>
        <v>0</v>
      </c>
      <c r="Q771" s="255">
        <f t="shared" si="18"/>
        <v>4</v>
      </c>
      <c r="R771" s="255">
        <f t="shared" si="18"/>
        <v>0</v>
      </c>
      <c r="S771" s="255">
        <f t="shared" si="18"/>
        <v>36</v>
      </c>
      <c r="U771" s="255">
        <f t="shared" si="19"/>
        <v>-12</v>
      </c>
      <c r="V771" s="255">
        <f t="shared" si="19"/>
        <v>4</v>
      </c>
      <c r="W771" s="255">
        <f t="shared" si="19"/>
        <v>-4</v>
      </c>
      <c r="X771" s="255">
        <f t="shared" si="19"/>
        <v>0</v>
      </c>
      <c r="Y771" s="255">
        <f t="shared" si="19"/>
        <v>-8</v>
      </c>
      <c r="Z771" s="255">
        <f t="shared" si="19"/>
        <v>0</v>
      </c>
      <c r="AA771" s="255">
        <f t="shared" si="19"/>
        <v>24</v>
      </c>
    </row>
    <row r="772" spans="1:27" s="255" customFormat="1" ht="12.75">
      <c r="A772" s="407">
        <v>30</v>
      </c>
      <c r="B772" s="408" t="s">
        <v>199</v>
      </c>
      <c r="C772" s="409">
        <v>10</v>
      </c>
      <c r="D772" s="410">
        <v>38</v>
      </c>
      <c r="E772" s="410">
        <v>-3</v>
      </c>
      <c r="F772" s="411">
        <v>1</v>
      </c>
      <c r="G772" s="409">
        <v>-1</v>
      </c>
      <c r="H772" s="411">
        <v>0</v>
      </c>
      <c r="I772" s="409">
        <v>-2</v>
      </c>
      <c r="J772" s="411">
        <v>0</v>
      </c>
      <c r="K772" s="412">
        <v>6</v>
      </c>
      <c r="M772" s="255">
        <f t="shared" si="20"/>
        <v>9</v>
      </c>
      <c r="N772" s="255">
        <f t="shared" si="18"/>
        <v>1</v>
      </c>
      <c r="O772" s="255">
        <f t="shared" si="18"/>
        <v>1</v>
      </c>
      <c r="P772" s="255">
        <f t="shared" si="18"/>
        <v>0</v>
      </c>
      <c r="Q772" s="255">
        <f t="shared" si="18"/>
        <v>4</v>
      </c>
      <c r="R772" s="255">
        <f t="shared" si="18"/>
        <v>0</v>
      </c>
      <c r="S772" s="255">
        <f t="shared" si="18"/>
        <v>36</v>
      </c>
      <c r="U772" s="255">
        <f t="shared" si="19"/>
        <v>-114</v>
      </c>
      <c r="V772" s="255">
        <f t="shared" si="19"/>
        <v>38</v>
      </c>
      <c r="W772" s="255">
        <f t="shared" si="19"/>
        <v>-38</v>
      </c>
      <c r="X772" s="255">
        <f t="shared" si="19"/>
        <v>0</v>
      </c>
      <c r="Y772" s="255">
        <f t="shared" si="19"/>
        <v>-76</v>
      </c>
      <c r="Z772" s="255">
        <f t="shared" si="19"/>
        <v>0</v>
      </c>
      <c r="AA772" s="255">
        <f t="shared" si="19"/>
        <v>228</v>
      </c>
    </row>
    <row r="773" spans="1:27" s="255" customFormat="1" ht="12.75">
      <c r="A773" s="407">
        <v>30</v>
      </c>
      <c r="B773" s="408" t="s">
        <v>200</v>
      </c>
      <c r="C773" s="409">
        <v>1</v>
      </c>
      <c r="D773" s="410">
        <v>29</v>
      </c>
      <c r="E773" s="410">
        <v>-3</v>
      </c>
      <c r="F773" s="411">
        <v>1</v>
      </c>
      <c r="G773" s="409">
        <v>-1</v>
      </c>
      <c r="H773" s="411">
        <v>1</v>
      </c>
      <c r="I773" s="409">
        <v>-1</v>
      </c>
      <c r="J773" s="411">
        <v>-2</v>
      </c>
      <c r="K773" s="412">
        <v>-4</v>
      </c>
      <c r="M773" s="255">
        <f t="shared" si="20"/>
        <v>9</v>
      </c>
      <c r="N773" s="255">
        <f t="shared" si="18"/>
        <v>1</v>
      </c>
      <c r="O773" s="255">
        <f t="shared" si="18"/>
        <v>1</v>
      </c>
      <c r="P773" s="255">
        <f t="shared" si="18"/>
        <v>1</v>
      </c>
      <c r="Q773" s="255">
        <f t="shared" si="18"/>
        <v>1</v>
      </c>
      <c r="R773" s="255">
        <f t="shared" si="18"/>
        <v>4</v>
      </c>
      <c r="S773" s="255">
        <f t="shared" si="18"/>
        <v>16</v>
      </c>
      <c r="U773" s="255">
        <f t="shared" si="19"/>
        <v>-87</v>
      </c>
      <c r="V773" s="255">
        <f t="shared" si="19"/>
        <v>29</v>
      </c>
      <c r="W773" s="255">
        <f t="shared" si="19"/>
        <v>-29</v>
      </c>
      <c r="X773" s="255">
        <f t="shared" si="19"/>
        <v>29</v>
      </c>
      <c r="Y773" s="255">
        <f t="shared" si="19"/>
        <v>-29</v>
      </c>
      <c r="Z773" s="255">
        <f t="shared" si="19"/>
        <v>-58</v>
      </c>
      <c r="AA773" s="255">
        <f t="shared" si="19"/>
        <v>-116</v>
      </c>
    </row>
    <row r="774" spans="1:27" s="255" customFormat="1" ht="12.75">
      <c r="A774" s="407">
        <v>30</v>
      </c>
      <c r="B774" s="408" t="s">
        <v>200</v>
      </c>
      <c r="C774" s="409">
        <v>2</v>
      </c>
      <c r="D774" s="410">
        <v>3</v>
      </c>
      <c r="E774" s="410">
        <v>-3</v>
      </c>
      <c r="F774" s="411">
        <v>1</v>
      </c>
      <c r="G774" s="409">
        <v>-1</v>
      </c>
      <c r="H774" s="411">
        <v>1</v>
      </c>
      <c r="I774" s="409">
        <v>-1</v>
      </c>
      <c r="J774" s="411">
        <v>-2</v>
      </c>
      <c r="K774" s="412">
        <v>-4</v>
      </c>
      <c r="M774" s="255">
        <f t="shared" si="20"/>
        <v>9</v>
      </c>
      <c r="N774" s="255">
        <f t="shared" si="18"/>
        <v>1</v>
      </c>
      <c r="O774" s="255">
        <f t="shared" si="18"/>
        <v>1</v>
      </c>
      <c r="P774" s="255">
        <f t="shared" si="18"/>
        <v>1</v>
      </c>
      <c r="Q774" s="255">
        <f t="shared" si="18"/>
        <v>1</v>
      </c>
      <c r="R774" s="255">
        <f t="shared" si="18"/>
        <v>4</v>
      </c>
      <c r="S774" s="255">
        <f t="shared" si="18"/>
        <v>16</v>
      </c>
      <c r="U774" s="255">
        <f t="shared" si="19"/>
        <v>-9</v>
      </c>
      <c r="V774" s="255">
        <f t="shared" si="19"/>
        <v>3</v>
      </c>
      <c r="W774" s="255">
        <f t="shared" si="19"/>
        <v>-3</v>
      </c>
      <c r="X774" s="255">
        <f t="shared" si="19"/>
        <v>3</v>
      </c>
      <c r="Y774" s="255">
        <f t="shared" si="19"/>
        <v>-3</v>
      </c>
      <c r="Z774" s="255">
        <f t="shared" si="19"/>
        <v>-6</v>
      </c>
      <c r="AA774" s="255">
        <f t="shared" si="19"/>
        <v>-12</v>
      </c>
    </row>
    <row r="775" spans="1:27" s="255" customFormat="1" ht="12.75">
      <c r="A775" s="407">
        <v>30</v>
      </c>
      <c r="B775" s="408" t="s">
        <v>200</v>
      </c>
      <c r="C775" s="409">
        <v>3</v>
      </c>
      <c r="D775" s="410">
        <v>3</v>
      </c>
      <c r="E775" s="410">
        <v>-3</v>
      </c>
      <c r="F775" s="411">
        <v>1</v>
      </c>
      <c r="G775" s="409">
        <v>-1</v>
      </c>
      <c r="H775" s="411">
        <v>1</v>
      </c>
      <c r="I775" s="409">
        <v>-1</v>
      </c>
      <c r="J775" s="411">
        <v>-2</v>
      </c>
      <c r="K775" s="412">
        <v>-4</v>
      </c>
      <c r="M775" s="255">
        <f t="shared" si="20"/>
        <v>9</v>
      </c>
      <c r="N775" s="255">
        <f t="shared" si="18"/>
        <v>1</v>
      </c>
      <c r="O775" s="255">
        <f t="shared" si="18"/>
        <v>1</v>
      </c>
      <c r="P775" s="255">
        <f t="shared" si="18"/>
        <v>1</v>
      </c>
      <c r="Q775" s="255">
        <f t="shared" si="18"/>
        <v>1</v>
      </c>
      <c r="R775" s="255">
        <f t="shared" si="18"/>
        <v>4</v>
      </c>
      <c r="S775" s="255">
        <f t="shared" si="18"/>
        <v>16</v>
      </c>
      <c r="U775" s="255">
        <f aca="true" t="shared" si="21" ref="U775:AA809">$D775*E775</f>
        <v>-9</v>
      </c>
      <c r="V775" s="255">
        <f t="shared" si="21"/>
        <v>3</v>
      </c>
      <c r="W775" s="255">
        <f t="shared" si="21"/>
        <v>-3</v>
      </c>
      <c r="X775" s="255">
        <f t="shared" si="21"/>
        <v>3</v>
      </c>
      <c r="Y775" s="255">
        <f t="shared" si="21"/>
        <v>-3</v>
      </c>
      <c r="Z775" s="255">
        <f t="shared" si="21"/>
        <v>-6</v>
      </c>
      <c r="AA775" s="255">
        <f t="shared" si="21"/>
        <v>-12</v>
      </c>
    </row>
    <row r="776" spans="1:27" s="255" customFormat="1" ht="12.75">
      <c r="A776" s="407">
        <v>30</v>
      </c>
      <c r="B776" s="408" t="s">
        <v>200</v>
      </c>
      <c r="C776" s="409">
        <v>4</v>
      </c>
      <c r="D776" s="410">
        <v>31</v>
      </c>
      <c r="E776" s="410">
        <v>-3</v>
      </c>
      <c r="F776" s="411">
        <v>1</v>
      </c>
      <c r="G776" s="409">
        <v>-1</v>
      </c>
      <c r="H776" s="411">
        <v>1</v>
      </c>
      <c r="I776" s="409">
        <v>-1</v>
      </c>
      <c r="J776" s="411">
        <v>-2</v>
      </c>
      <c r="K776" s="412">
        <v>-4</v>
      </c>
      <c r="M776" s="255">
        <f t="shared" si="20"/>
        <v>9</v>
      </c>
      <c r="N776" s="255">
        <f t="shared" si="18"/>
        <v>1</v>
      </c>
      <c r="O776" s="255">
        <f t="shared" si="18"/>
        <v>1</v>
      </c>
      <c r="P776" s="255">
        <f t="shared" si="18"/>
        <v>1</v>
      </c>
      <c r="Q776" s="255">
        <f t="shared" si="18"/>
        <v>1</v>
      </c>
      <c r="R776" s="255">
        <f t="shared" si="18"/>
        <v>4</v>
      </c>
      <c r="S776" s="255">
        <f t="shared" si="18"/>
        <v>16</v>
      </c>
      <c r="U776" s="255">
        <f t="shared" si="21"/>
        <v>-93</v>
      </c>
      <c r="V776" s="255">
        <f t="shared" si="21"/>
        <v>31</v>
      </c>
      <c r="W776" s="255">
        <f t="shared" si="21"/>
        <v>-31</v>
      </c>
      <c r="X776" s="255">
        <f t="shared" si="21"/>
        <v>31</v>
      </c>
      <c r="Y776" s="255">
        <f t="shared" si="21"/>
        <v>-31</v>
      </c>
      <c r="Z776" s="255">
        <f t="shared" si="21"/>
        <v>-62</v>
      </c>
      <c r="AA776" s="255">
        <f t="shared" si="21"/>
        <v>-124</v>
      </c>
    </row>
    <row r="777" spans="1:27" s="255" customFormat="1" ht="12.75">
      <c r="A777" s="407">
        <v>30</v>
      </c>
      <c r="B777" s="408" t="s">
        <v>200</v>
      </c>
      <c r="C777" s="409">
        <v>5</v>
      </c>
      <c r="D777" s="410">
        <v>18</v>
      </c>
      <c r="E777" s="410">
        <v>-3</v>
      </c>
      <c r="F777" s="411">
        <v>1</v>
      </c>
      <c r="G777" s="409">
        <v>-1</v>
      </c>
      <c r="H777" s="411">
        <v>1</v>
      </c>
      <c r="I777" s="409">
        <v>-1</v>
      </c>
      <c r="J777" s="411">
        <v>-2</v>
      </c>
      <c r="K777" s="412">
        <v>-4</v>
      </c>
      <c r="M777" s="255">
        <f t="shared" si="20"/>
        <v>9</v>
      </c>
      <c r="N777" s="255">
        <f t="shared" si="18"/>
        <v>1</v>
      </c>
      <c r="O777" s="255">
        <f t="shared" si="18"/>
        <v>1</v>
      </c>
      <c r="P777" s="255">
        <f t="shared" si="18"/>
        <v>1</v>
      </c>
      <c r="Q777" s="255">
        <f t="shared" si="18"/>
        <v>1</v>
      </c>
      <c r="R777" s="255">
        <f t="shared" si="18"/>
        <v>4</v>
      </c>
      <c r="S777" s="255">
        <f t="shared" si="18"/>
        <v>16</v>
      </c>
      <c r="U777" s="255">
        <f t="shared" si="21"/>
        <v>-54</v>
      </c>
      <c r="V777" s="255">
        <f t="shared" si="21"/>
        <v>18</v>
      </c>
      <c r="W777" s="255">
        <f t="shared" si="21"/>
        <v>-18</v>
      </c>
      <c r="X777" s="255">
        <f t="shared" si="21"/>
        <v>18</v>
      </c>
      <c r="Y777" s="255">
        <f t="shared" si="21"/>
        <v>-18</v>
      </c>
      <c r="Z777" s="255">
        <f t="shared" si="21"/>
        <v>-36</v>
      </c>
      <c r="AA777" s="255">
        <f t="shared" si="21"/>
        <v>-72</v>
      </c>
    </row>
    <row r="778" spans="1:27" s="255" customFormat="1" ht="12.75">
      <c r="A778" s="407">
        <v>30</v>
      </c>
      <c r="B778" s="408" t="s">
        <v>200</v>
      </c>
      <c r="C778" s="409">
        <v>6</v>
      </c>
      <c r="D778" s="410">
        <v>14</v>
      </c>
      <c r="E778" s="410">
        <v>-3</v>
      </c>
      <c r="F778" s="411">
        <v>1</v>
      </c>
      <c r="G778" s="409">
        <v>-1</v>
      </c>
      <c r="H778" s="411">
        <v>1</v>
      </c>
      <c r="I778" s="409">
        <v>-1</v>
      </c>
      <c r="J778" s="411">
        <v>-2</v>
      </c>
      <c r="K778" s="412">
        <v>-4</v>
      </c>
      <c r="M778" s="255">
        <f t="shared" si="20"/>
        <v>9</v>
      </c>
      <c r="N778" s="255">
        <f t="shared" si="18"/>
        <v>1</v>
      </c>
      <c r="O778" s="255">
        <f t="shared" si="18"/>
        <v>1</v>
      </c>
      <c r="P778" s="255">
        <f t="shared" si="18"/>
        <v>1</v>
      </c>
      <c r="Q778" s="255">
        <f t="shared" si="18"/>
        <v>1</v>
      </c>
      <c r="R778" s="255">
        <f t="shared" si="18"/>
        <v>4</v>
      </c>
      <c r="S778" s="255">
        <f t="shared" si="18"/>
        <v>16</v>
      </c>
      <c r="U778" s="255">
        <f t="shared" si="21"/>
        <v>-42</v>
      </c>
      <c r="V778" s="255">
        <f t="shared" si="21"/>
        <v>14</v>
      </c>
      <c r="W778" s="255">
        <f t="shared" si="21"/>
        <v>-14</v>
      </c>
      <c r="X778" s="255">
        <f t="shared" si="21"/>
        <v>14</v>
      </c>
      <c r="Y778" s="255">
        <f t="shared" si="21"/>
        <v>-14</v>
      </c>
      <c r="Z778" s="255">
        <f t="shared" si="21"/>
        <v>-28</v>
      </c>
      <c r="AA778" s="255">
        <f t="shared" si="21"/>
        <v>-56</v>
      </c>
    </row>
    <row r="779" spans="1:27" s="255" customFormat="1" ht="12.75">
      <c r="A779" s="407">
        <v>30</v>
      </c>
      <c r="B779" s="408" t="s">
        <v>200</v>
      </c>
      <c r="C779" s="409">
        <v>7</v>
      </c>
      <c r="D779" s="410">
        <v>20</v>
      </c>
      <c r="E779" s="410">
        <v>-3</v>
      </c>
      <c r="F779" s="411">
        <v>1</v>
      </c>
      <c r="G779" s="409">
        <v>-1</v>
      </c>
      <c r="H779" s="411">
        <v>1</v>
      </c>
      <c r="I779" s="409">
        <v>-1</v>
      </c>
      <c r="J779" s="411">
        <v>-2</v>
      </c>
      <c r="K779" s="412">
        <v>-4</v>
      </c>
      <c r="M779" s="255">
        <f t="shared" si="20"/>
        <v>9</v>
      </c>
      <c r="N779" s="255">
        <f t="shared" si="18"/>
        <v>1</v>
      </c>
      <c r="O779" s="255">
        <f t="shared" si="18"/>
        <v>1</v>
      </c>
      <c r="P779" s="255">
        <f t="shared" si="18"/>
        <v>1</v>
      </c>
      <c r="Q779" s="255">
        <f t="shared" si="18"/>
        <v>1</v>
      </c>
      <c r="R779" s="255">
        <f t="shared" si="18"/>
        <v>4</v>
      </c>
      <c r="S779" s="255">
        <f t="shared" si="18"/>
        <v>16</v>
      </c>
      <c r="U779" s="255">
        <f t="shared" si="21"/>
        <v>-60</v>
      </c>
      <c r="V779" s="255">
        <f t="shared" si="21"/>
        <v>20</v>
      </c>
      <c r="W779" s="255">
        <f t="shared" si="21"/>
        <v>-20</v>
      </c>
      <c r="X779" s="255">
        <f t="shared" si="21"/>
        <v>20</v>
      </c>
      <c r="Y779" s="255">
        <f t="shared" si="21"/>
        <v>-20</v>
      </c>
      <c r="Z779" s="255">
        <f t="shared" si="21"/>
        <v>-40</v>
      </c>
      <c r="AA779" s="255">
        <f t="shared" si="21"/>
        <v>-80</v>
      </c>
    </row>
    <row r="780" spans="1:27" s="255" customFormat="1" ht="12.75">
      <c r="A780" s="407">
        <v>30</v>
      </c>
      <c r="B780" s="408" t="s">
        <v>200</v>
      </c>
      <c r="C780" s="409">
        <v>8</v>
      </c>
      <c r="D780" s="410">
        <v>33</v>
      </c>
      <c r="E780" s="410">
        <v>-3</v>
      </c>
      <c r="F780" s="411">
        <v>1</v>
      </c>
      <c r="G780" s="409">
        <v>-1</v>
      </c>
      <c r="H780" s="411">
        <v>1</v>
      </c>
      <c r="I780" s="409">
        <v>-1</v>
      </c>
      <c r="J780" s="411">
        <v>-2</v>
      </c>
      <c r="K780" s="412">
        <v>-4</v>
      </c>
      <c r="M780" s="255">
        <f t="shared" si="20"/>
        <v>9</v>
      </c>
      <c r="N780" s="255">
        <f t="shared" si="18"/>
        <v>1</v>
      </c>
      <c r="O780" s="255">
        <f t="shared" si="18"/>
        <v>1</v>
      </c>
      <c r="P780" s="255">
        <f t="shared" si="18"/>
        <v>1</v>
      </c>
      <c r="Q780" s="255">
        <f t="shared" si="18"/>
        <v>1</v>
      </c>
      <c r="R780" s="255">
        <f t="shared" si="18"/>
        <v>4</v>
      </c>
      <c r="S780" s="255">
        <f t="shared" si="18"/>
        <v>16</v>
      </c>
      <c r="U780" s="255">
        <f t="shared" si="21"/>
        <v>-99</v>
      </c>
      <c r="V780" s="255">
        <f t="shared" si="21"/>
        <v>33</v>
      </c>
      <c r="W780" s="255">
        <f t="shared" si="21"/>
        <v>-33</v>
      </c>
      <c r="X780" s="255">
        <f t="shared" si="21"/>
        <v>33</v>
      </c>
      <c r="Y780" s="255">
        <f t="shared" si="21"/>
        <v>-33</v>
      </c>
      <c r="Z780" s="255">
        <f t="shared" si="21"/>
        <v>-66</v>
      </c>
      <c r="AA780" s="255">
        <f t="shared" si="21"/>
        <v>-132</v>
      </c>
    </row>
    <row r="781" spans="1:27" s="255" customFormat="1" ht="12.75">
      <c r="A781" s="407">
        <v>30</v>
      </c>
      <c r="B781" s="408" t="s">
        <v>200</v>
      </c>
      <c r="C781" s="409">
        <v>9</v>
      </c>
      <c r="D781" s="410">
        <v>23</v>
      </c>
      <c r="E781" s="410">
        <v>-3</v>
      </c>
      <c r="F781" s="411">
        <v>1</v>
      </c>
      <c r="G781" s="409">
        <v>-1</v>
      </c>
      <c r="H781" s="411">
        <v>1</v>
      </c>
      <c r="I781" s="409">
        <v>-1</v>
      </c>
      <c r="J781" s="411">
        <v>-2</v>
      </c>
      <c r="K781" s="412">
        <v>-4</v>
      </c>
      <c r="M781" s="255">
        <f t="shared" si="20"/>
        <v>9</v>
      </c>
      <c r="N781" s="255">
        <f t="shared" si="18"/>
        <v>1</v>
      </c>
      <c r="O781" s="255">
        <f t="shared" si="18"/>
        <v>1</v>
      </c>
      <c r="P781" s="255">
        <f t="shared" si="18"/>
        <v>1</v>
      </c>
      <c r="Q781" s="255">
        <f t="shared" si="18"/>
        <v>1</v>
      </c>
      <c r="R781" s="255">
        <f t="shared" si="18"/>
        <v>4</v>
      </c>
      <c r="S781" s="255">
        <f t="shared" si="18"/>
        <v>16</v>
      </c>
      <c r="U781" s="255">
        <f t="shared" si="21"/>
        <v>-69</v>
      </c>
      <c r="V781" s="255">
        <f t="shared" si="21"/>
        <v>23</v>
      </c>
      <c r="W781" s="255">
        <f t="shared" si="21"/>
        <v>-23</v>
      </c>
      <c r="X781" s="255">
        <f t="shared" si="21"/>
        <v>23</v>
      </c>
      <c r="Y781" s="255">
        <f t="shared" si="21"/>
        <v>-23</v>
      </c>
      <c r="Z781" s="255">
        <f t="shared" si="21"/>
        <v>-46</v>
      </c>
      <c r="AA781" s="255">
        <f t="shared" si="21"/>
        <v>-92</v>
      </c>
    </row>
    <row r="782" spans="1:27" s="255" customFormat="1" ht="12.75">
      <c r="A782" s="407">
        <v>30</v>
      </c>
      <c r="B782" s="408" t="s">
        <v>200</v>
      </c>
      <c r="C782" s="409">
        <v>10</v>
      </c>
      <c r="D782" s="410">
        <v>17</v>
      </c>
      <c r="E782" s="410">
        <v>-3</v>
      </c>
      <c r="F782" s="411">
        <v>1</v>
      </c>
      <c r="G782" s="409">
        <v>-1</v>
      </c>
      <c r="H782" s="411">
        <v>1</v>
      </c>
      <c r="I782" s="409">
        <v>-1</v>
      </c>
      <c r="J782" s="411">
        <v>-2</v>
      </c>
      <c r="K782" s="412">
        <v>-4</v>
      </c>
      <c r="M782" s="255">
        <f t="shared" si="20"/>
        <v>9</v>
      </c>
      <c r="N782" s="255">
        <f t="shared" si="18"/>
        <v>1</v>
      </c>
      <c r="O782" s="255">
        <f t="shared" si="18"/>
        <v>1</v>
      </c>
      <c r="P782" s="255">
        <f t="shared" si="18"/>
        <v>1</v>
      </c>
      <c r="Q782" s="255">
        <f t="shared" si="18"/>
        <v>1</v>
      </c>
      <c r="R782" s="255">
        <f t="shared" si="18"/>
        <v>4</v>
      </c>
      <c r="S782" s="255">
        <f t="shared" si="18"/>
        <v>16</v>
      </c>
      <c r="U782" s="255">
        <f t="shared" si="21"/>
        <v>-51</v>
      </c>
      <c r="V782" s="255">
        <f t="shared" si="21"/>
        <v>17</v>
      </c>
      <c r="W782" s="255">
        <f t="shared" si="21"/>
        <v>-17</v>
      </c>
      <c r="X782" s="255">
        <f t="shared" si="21"/>
        <v>17</v>
      </c>
      <c r="Y782" s="255">
        <f t="shared" si="21"/>
        <v>-17</v>
      </c>
      <c r="Z782" s="255">
        <f t="shared" si="21"/>
        <v>-34</v>
      </c>
      <c r="AA782" s="255">
        <f t="shared" si="21"/>
        <v>-68</v>
      </c>
    </row>
    <row r="783" spans="1:27" ht="12.75">
      <c r="A783" s="413">
        <v>30</v>
      </c>
      <c r="B783" s="408" t="s">
        <v>128</v>
      </c>
      <c r="C783" s="414">
        <v>1</v>
      </c>
      <c r="D783" s="415">
        <v>15</v>
      </c>
      <c r="E783" s="410">
        <v>-3</v>
      </c>
      <c r="F783" s="411">
        <v>1</v>
      </c>
      <c r="G783" s="409">
        <v>-1</v>
      </c>
      <c r="H783" s="411">
        <v>2</v>
      </c>
      <c r="I783" s="409">
        <v>2</v>
      </c>
      <c r="J783" s="411">
        <v>1</v>
      </c>
      <c r="K783" s="412">
        <v>1</v>
      </c>
      <c r="M783">
        <f t="shared" si="20"/>
        <v>9</v>
      </c>
      <c r="N783">
        <f t="shared" si="18"/>
        <v>1</v>
      </c>
      <c r="O783">
        <f t="shared" si="18"/>
        <v>1</v>
      </c>
      <c r="P783">
        <f t="shared" si="18"/>
        <v>4</v>
      </c>
      <c r="Q783">
        <f t="shared" si="18"/>
        <v>4</v>
      </c>
      <c r="R783">
        <f t="shared" si="18"/>
        <v>1</v>
      </c>
      <c r="S783">
        <f t="shared" si="18"/>
        <v>1</v>
      </c>
      <c r="U783">
        <f t="shared" si="21"/>
        <v>-45</v>
      </c>
      <c r="V783">
        <f t="shared" si="21"/>
        <v>15</v>
      </c>
      <c r="W783">
        <f t="shared" si="21"/>
        <v>-15</v>
      </c>
      <c r="X783">
        <f t="shared" si="21"/>
        <v>30</v>
      </c>
      <c r="Y783">
        <f t="shared" si="21"/>
        <v>30</v>
      </c>
      <c r="Z783">
        <f t="shared" si="21"/>
        <v>15</v>
      </c>
      <c r="AA783">
        <f t="shared" si="21"/>
        <v>15</v>
      </c>
    </row>
    <row r="784" spans="1:27" ht="12.75">
      <c r="A784" s="413">
        <v>30</v>
      </c>
      <c r="B784" s="408" t="s">
        <v>128</v>
      </c>
      <c r="C784" s="414">
        <v>2</v>
      </c>
      <c r="D784" s="415">
        <v>11</v>
      </c>
      <c r="E784" s="410">
        <v>-3</v>
      </c>
      <c r="F784" s="411">
        <v>1</v>
      </c>
      <c r="G784" s="409">
        <v>-1</v>
      </c>
      <c r="H784" s="411">
        <v>2</v>
      </c>
      <c r="I784" s="409">
        <v>2</v>
      </c>
      <c r="J784" s="411">
        <v>1</v>
      </c>
      <c r="K784" s="412">
        <v>1</v>
      </c>
      <c r="M784">
        <f t="shared" si="20"/>
        <v>9</v>
      </c>
      <c r="N784">
        <f t="shared" si="18"/>
        <v>1</v>
      </c>
      <c r="O784">
        <f t="shared" si="18"/>
        <v>1</v>
      </c>
      <c r="P784">
        <f t="shared" si="18"/>
        <v>4</v>
      </c>
      <c r="Q784">
        <f t="shared" si="18"/>
        <v>4</v>
      </c>
      <c r="R784">
        <f t="shared" si="18"/>
        <v>1</v>
      </c>
      <c r="S784">
        <f t="shared" si="18"/>
        <v>1</v>
      </c>
      <c r="U784">
        <f t="shared" si="21"/>
        <v>-33</v>
      </c>
      <c r="V784">
        <f t="shared" si="21"/>
        <v>11</v>
      </c>
      <c r="W784">
        <f t="shared" si="21"/>
        <v>-11</v>
      </c>
      <c r="X784">
        <f t="shared" si="21"/>
        <v>22</v>
      </c>
      <c r="Y784">
        <f t="shared" si="21"/>
        <v>22</v>
      </c>
      <c r="Z784">
        <f t="shared" si="21"/>
        <v>11</v>
      </c>
      <c r="AA784">
        <f t="shared" si="21"/>
        <v>11</v>
      </c>
    </row>
    <row r="785" spans="1:27" ht="12.75">
      <c r="A785" s="413">
        <v>30</v>
      </c>
      <c r="B785" s="408" t="s">
        <v>128</v>
      </c>
      <c r="C785" s="414">
        <v>3</v>
      </c>
      <c r="D785" s="415">
        <v>22</v>
      </c>
      <c r="E785" s="410">
        <v>-3</v>
      </c>
      <c r="F785" s="411">
        <v>1</v>
      </c>
      <c r="G785" s="409">
        <v>-1</v>
      </c>
      <c r="H785" s="411">
        <v>2</v>
      </c>
      <c r="I785" s="409">
        <v>2</v>
      </c>
      <c r="J785" s="411">
        <v>1</v>
      </c>
      <c r="K785" s="412">
        <v>1</v>
      </c>
      <c r="M785">
        <f t="shared" si="20"/>
        <v>9</v>
      </c>
      <c r="N785">
        <f t="shared" si="18"/>
        <v>1</v>
      </c>
      <c r="O785">
        <f t="shared" si="18"/>
        <v>1</v>
      </c>
      <c r="P785">
        <f t="shared" si="18"/>
        <v>4</v>
      </c>
      <c r="Q785">
        <f aca="true" t="shared" si="22" ref="Q785:S848">I785^2</f>
        <v>4</v>
      </c>
      <c r="R785">
        <f t="shared" si="22"/>
        <v>1</v>
      </c>
      <c r="S785">
        <f t="shared" si="22"/>
        <v>1</v>
      </c>
      <c r="U785">
        <f t="shared" si="21"/>
        <v>-66</v>
      </c>
      <c r="V785">
        <f t="shared" si="21"/>
        <v>22</v>
      </c>
      <c r="W785">
        <f t="shared" si="21"/>
        <v>-22</v>
      </c>
      <c r="X785">
        <f t="shared" si="21"/>
        <v>44</v>
      </c>
      <c r="Y785">
        <f t="shared" si="21"/>
        <v>44</v>
      </c>
      <c r="Z785">
        <f t="shared" si="21"/>
        <v>22</v>
      </c>
      <c r="AA785">
        <f t="shared" si="21"/>
        <v>22</v>
      </c>
    </row>
    <row r="786" spans="1:27" ht="12.75">
      <c r="A786" s="413">
        <v>30</v>
      </c>
      <c r="B786" s="408" t="s">
        <v>128</v>
      </c>
      <c r="C786" s="414">
        <v>4</v>
      </c>
      <c r="D786" s="415">
        <v>29</v>
      </c>
      <c r="E786" s="410">
        <v>-3</v>
      </c>
      <c r="F786" s="411">
        <v>1</v>
      </c>
      <c r="G786" s="409">
        <v>-1</v>
      </c>
      <c r="H786" s="411">
        <v>2</v>
      </c>
      <c r="I786" s="409">
        <v>2</v>
      </c>
      <c r="J786" s="411">
        <v>1</v>
      </c>
      <c r="K786" s="412">
        <v>1</v>
      </c>
      <c r="M786">
        <f t="shared" si="20"/>
        <v>9</v>
      </c>
      <c r="N786">
        <f t="shared" si="20"/>
        <v>1</v>
      </c>
      <c r="O786">
        <f t="shared" si="20"/>
        <v>1</v>
      </c>
      <c r="P786">
        <f t="shared" si="20"/>
        <v>4</v>
      </c>
      <c r="Q786">
        <f t="shared" si="22"/>
        <v>4</v>
      </c>
      <c r="R786">
        <f t="shared" si="22"/>
        <v>1</v>
      </c>
      <c r="S786">
        <f t="shared" si="22"/>
        <v>1</v>
      </c>
      <c r="U786">
        <f t="shared" si="21"/>
        <v>-87</v>
      </c>
      <c r="V786">
        <f t="shared" si="21"/>
        <v>29</v>
      </c>
      <c r="W786">
        <f t="shared" si="21"/>
        <v>-29</v>
      </c>
      <c r="X786">
        <f t="shared" si="21"/>
        <v>58</v>
      </c>
      <c r="Y786">
        <f t="shared" si="21"/>
        <v>58</v>
      </c>
      <c r="Z786">
        <f t="shared" si="21"/>
        <v>29</v>
      </c>
      <c r="AA786">
        <f t="shared" si="21"/>
        <v>29</v>
      </c>
    </row>
    <row r="787" spans="1:27" ht="12.75">
      <c r="A787" s="413">
        <v>30</v>
      </c>
      <c r="B787" s="408" t="s">
        <v>128</v>
      </c>
      <c r="C787" s="414">
        <v>5</v>
      </c>
      <c r="D787" s="415">
        <v>21</v>
      </c>
      <c r="E787" s="410">
        <v>-3</v>
      </c>
      <c r="F787" s="411">
        <v>1</v>
      </c>
      <c r="G787" s="409">
        <v>-1</v>
      </c>
      <c r="H787" s="411">
        <v>2</v>
      </c>
      <c r="I787" s="409">
        <v>2</v>
      </c>
      <c r="J787" s="411">
        <v>1</v>
      </c>
      <c r="K787" s="412">
        <v>1</v>
      </c>
      <c r="M787">
        <f t="shared" si="20"/>
        <v>9</v>
      </c>
      <c r="N787">
        <f t="shared" si="20"/>
        <v>1</v>
      </c>
      <c r="O787">
        <f t="shared" si="20"/>
        <v>1</v>
      </c>
      <c r="P787">
        <f t="shared" si="20"/>
        <v>4</v>
      </c>
      <c r="Q787">
        <f t="shared" si="22"/>
        <v>4</v>
      </c>
      <c r="R787">
        <f t="shared" si="22"/>
        <v>1</v>
      </c>
      <c r="S787">
        <f t="shared" si="22"/>
        <v>1</v>
      </c>
      <c r="U787">
        <f t="shared" si="21"/>
        <v>-63</v>
      </c>
      <c r="V787">
        <f t="shared" si="21"/>
        <v>21</v>
      </c>
      <c r="W787">
        <f t="shared" si="21"/>
        <v>-21</v>
      </c>
      <c r="X787">
        <f t="shared" si="21"/>
        <v>42</v>
      </c>
      <c r="Y787">
        <f t="shared" si="21"/>
        <v>42</v>
      </c>
      <c r="Z787">
        <f t="shared" si="21"/>
        <v>21</v>
      </c>
      <c r="AA787">
        <f t="shared" si="21"/>
        <v>21</v>
      </c>
    </row>
    <row r="788" spans="1:27" ht="12.75">
      <c r="A788" s="413">
        <v>30</v>
      </c>
      <c r="B788" s="408" t="s">
        <v>128</v>
      </c>
      <c r="C788" s="414">
        <v>6</v>
      </c>
      <c r="D788" s="415">
        <v>27</v>
      </c>
      <c r="E788" s="410">
        <v>-3</v>
      </c>
      <c r="F788" s="411">
        <v>1</v>
      </c>
      <c r="G788" s="409">
        <v>-1</v>
      </c>
      <c r="H788" s="411">
        <v>2</v>
      </c>
      <c r="I788" s="409">
        <v>2</v>
      </c>
      <c r="J788" s="411">
        <v>1</v>
      </c>
      <c r="K788" s="412">
        <v>1</v>
      </c>
      <c r="M788">
        <f t="shared" si="20"/>
        <v>9</v>
      </c>
      <c r="N788">
        <f t="shared" si="20"/>
        <v>1</v>
      </c>
      <c r="O788">
        <f t="shared" si="20"/>
        <v>1</v>
      </c>
      <c r="P788">
        <f t="shared" si="20"/>
        <v>4</v>
      </c>
      <c r="Q788">
        <f t="shared" si="22"/>
        <v>4</v>
      </c>
      <c r="R788">
        <f t="shared" si="22"/>
        <v>1</v>
      </c>
      <c r="S788">
        <f t="shared" si="22"/>
        <v>1</v>
      </c>
      <c r="U788">
        <f t="shared" si="21"/>
        <v>-81</v>
      </c>
      <c r="V788">
        <f t="shared" si="21"/>
        <v>27</v>
      </c>
      <c r="W788">
        <f t="shared" si="21"/>
        <v>-27</v>
      </c>
      <c r="X788">
        <f t="shared" si="21"/>
        <v>54</v>
      </c>
      <c r="Y788">
        <f t="shared" si="21"/>
        <v>54</v>
      </c>
      <c r="Z788">
        <f t="shared" si="21"/>
        <v>27</v>
      </c>
      <c r="AA788">
        <f t="shared" si="21"/>
        <v>27</v>
      </c>
    </row>
    <row r="789" spans="1:27" ht="12.75">
      <c r="A789" s="413">
        <v>30</v>
      </c>
      <c r="B789" s="408" t="s">
        <v>128</v>
      </c>
      <c r="C789" s="414">
        <v>7</v>
      </c>
      <c r="D789" s="415">
        <v>7</v>
      </c>
      <c r="E789" s="410">
        <v>-3</v>
      </c>
      <c r="F789" s="411">
        <v>1</v>
      </c>
      <c r="G789" s="409">
        <v>-1</v>
      </c>
      <c r="H789" s="411">
        <v>2</v>
      </c>
      <c r="I789" s="409">
        <v>2</v>
      </c>
      <c r="J789" s="411">
        <v>1</v>
      </c>
      <c r="K789" s="412">
        <v>1</v>
      </c>
      <c r="M789">
        <f t="shared" si="20"/>
        <v>9</v>
      </c>
      <c r="N789">
        <f t="shared" si="20"/>
        <v>1</v>
      </c>
      <c r="O789">
        <f t="shared" si="20"/>
        <v>1</v>
      </c>
      <c r="P789">
        <f t="shared" si="20"/>
        <v>4</v>
      </c>
      <c r="Q789">
        <f t="shared" si="22"/>
        <v>4</v>
      </c>
      <c r="R789">
        <f t="shared" si="22"/>
        <v>1</v>
      </c>
      <c r="S789">
        <f t="shared" si="22"/>
        <v>1</v>
      </c>
      <c r="U789">
        <f t="shared" si="21"/>
        <v>-21</v>
      </c>
      <c r="V789">
        <f t="shared" si="21"/>
        <v>7</v>
      </c>
      <c r="W789">
        <f t="shared" si="21"/>
        <v>-7</v>
      </c>
      <c r="X789">
        <f t="shared" si="21"/>
        <v>14</v>
      </c>
      <c r="Y789">
        <f t="shared" si="21"/>
        <v>14</v>
      </c>
      <c r="Z789">
        <f t="shared" si="21"/>
        <v>7</v>
      </c>
      <c r="AA789">
        <f t="shared" si="21"/>
        <v>7</v>
      </c>
    </row>
    <row r="790" spans="1:27" ht="12.75">
      <c r="A790" s="413">
        <v>30</v>
      </c>
      <c r="B790" s="408" t="s">
        <v>128</v>
      </c>
      <c r="C790" s="414">
        <v>8</v>
      </c>
      <c r="D790" s="415">
        <v>29</v>
      </c>
      <c r="E790" s="410">
        <v>-3</v>
      </c>
      <c r="F790" s="411">
        <v>1</v>
      </c>
      <c r="G790" s="409">
        <v>-1</v>
      </c>
      <c r="H790" s="411">
        <v>2</v>
      </c>
      <c r="I790" s="409">
        <v>2</v>
      </c>
      <c r="J790" s="411">
        <v>1</v>
      </c>
      <c r="K790" s="412">
        <v>1</v>
      </c>
      <c r="M790">
        <f t="shared" si="20"/>
        <v>9</v>
      </c>
      <c r="N790">
        <f t="shared" si="20"/>
        <v>1</v>
      </c>
      <c r="O790">
        <f t="shared" si="20"/>
        <v>1</v>
      </c>
      <c r="P790">
        <f t="shared" si="20"/>
        <v>4</v>
      </c>
      <c r="Q790">
        <f t="shared" si="22"/>
        <v>4</v>
      </c>
      <c r="R790">
        <f t="shared" si="22"/>
        <v>1</v>
      </c>
      <c r="S790">
        <f t="shared" si="22"/>
        <v>1</v>
      </c>
      <c r="U790">
        <f t="shared" si="21"/>
        <v>-87</v>
      </c>
      <c r="V790">
        <f t="shared" si="21"/>
        <v>29</v>
      </c>
      <c r="W790">
        <f t="shared" si="21"/>
        <v>-29</v>
      </c>
      <c r="X790">
        <f t="shared" si="21"/>
        <v>58</v>
      </c>
      <c r="Y790">
        <f t="shared" si="21"/>
        <v>58</v>
      </c>
      <c r="Z790">
        <f t="shared" si="21"/>
        <v>29</v>
      </c>
      <c r="AA790">
        <f t="shared" si="21"/>
        <v>29</v>
      </c>
    </row>
    <row r="791" spans="1:27" ht="12.75">
      <c r="A791" s="413">
        <v>30</v>
      </c>
      <c r="B791" s="408" t="s">
        <v>128</v>
      </c>
      <c r="C791" s="414">
        <v>9</v>
      </c>
      <c r="D791" s="415">
        <v>9</v>
      </c>
      <c r="E791" s="410">
        <v>-3</v>
      </c>
      <c r="F791" s="411">
        <v>1</v>
      </c>
      <c r="G791" s="409">
        <v>-1</v>
      </c>
      <c r="H791" s="411">
        <v>2</v>
      </c>
      <c r="I791" s="409">
        <v>2</v>
      </c>
      <c r="J791" s="411">
        <v>1</v>
      </c>
      <c r="K791" s="412">
        <v>1</v>
      </c>
      <c r="M791">
        <f t="shared" si="20"/>
        <v>9</v>
      </c>
      <c r="N791">
        <f t="shared" si="20"/>
        <v>1</v>
      </c>
      <c r="O791">
        <f t="shared" si="20"/>
        <v>1</v>
      </c>
      <c r="P791">
        <f t="shared" si="20"/>
        <v>4</v>
      </c>
      <c r="Q791">
        <f t="shared" si="22"/>
        <v>4</v>
      </c>
      <c r="R791">
        <f t="shared" si="22"/>
        <v>1</v>
      </c>
      <c r="S791">
        <f t="shared" si="22"/>
        <v>1</v>
      </c>
      <c r="U791">
        <f t="shared" si="21"/>
        <v>-27</v>
      </c>
      <c r="V791">
        <f t="shared" si="21"/>
        <v>9</v>
      </c>
      <c r="W791">
        <f t="shared" si="21"/>
        <v>-9</v>
      </c>
      <c r="X791">
        <f t="shared" si="21"/>
        <v>18</v>
      </c>
      <c r="Y791">
        <f t="shared" si="21"/>
        <v>18</v>
      </c>
      <c r="Z791">
        <f t="shared" si="21"/>
        <v>9</v>
      </c>
      <c r="AA791">
        <f t="shared" si="21"/>
        <v>9</v>
      </c>
    </row>
    <row r="792" spans="1:27" s="255" customFormat="1" ht="12.75">
      <c r="A792" s="407">
        <v>30</v>
      </c>
      <c r="B792" s="408" t="s">
        <v>128</v>
      </c>
      <c r="C792" s="409">
        <v>10</v>
      </c>
      <c r="D792" s="410">
        <v>9</v>
      </c>
      <c r="E792" s="410">
        <v>-3</v>
      </c>
      <c r="F792" s="411">
        <v>1</v>
      </c>
      <c r="G792" s="409">
        <v>-1</v>
      </c>
      <c r="H792" s="411">
        <v>2</v>
      </c>
      <c r="I792" s="409">
        <v>2</v>
      </c>
      <c r="J792" s="411">
        <v>1</v>
      </c>
      <c r="K792" s="412">
        <v>1</v>
      </c>
      <c r="M792" s="255">
        <f t="shared" si="20"/>
        <v>9</v>
      </c>
      <c r="N792" s="255">
        <f t="shared" si="20"/>
        <v>1</v>
      </c>
      <c r="O792" s="255">
        <f t="shared" si="20"/>
        <v>1</v>
      </c>
      <c r="P792" s="255">
        <f t="shared" si="20"/>
        <v>4</v>
      </c>
      <c r="Q792" s="255">
        <f t="shared" si="22"/>
        <v>4</v>
      </c>
      <c r="R792" s="255">
        <f t="shared" si="22"/>
        <v>1</v>
      </c>
      <c r="S792" s="255">
        <f t="shared" si="22"/>
        <v>1</v>
      </c>
      <c r="U792" s="255">
        <f t="shared" si="21"/>
        <v>-27</v>
      </c>
      <c r="V792" s="255">
        <f t="shared" si="21"/>
        <v>9</v>
      </c>
      <c r="W792" s="255">
        <f t="shared" si="21"/>
        <v>-9</v>
      </c>
      <c r="X792" s="255">
        <f t="shared" si="21"/>
        <v>18</v>
      </c>
      <c r="Y792" s="255">
        <f t="shared" si="21"/>
        <v>18</v>
      </c>
      <c r="Z792" s="255">
        <f t="shared" si="21"/>
        <v>9</v>
      </c>
      <c r="AA792" s="255">
        <f t="shared" si="21"/>
        <v>9</v>
      </c>
    </row>
    <row r="793" spans="1:27" s="255" customFormat="1" ht="12.75">
      <c r="A793" s="407">
        <v>60</v>
      </c>
      <c r="B793" s="408" t="s">
        <v>202</v>
      </c>
      <c r="C793" s="409">
        <v>1</v>
      </c>
      <c r="D793" s="410">
        <v>4</v>
      </c>
      <c r="E793" s="410">
        <v>-1</v>
      </c>
      <c r="F793" s="411">
        <v>-1</v>
      </c>
      <c r="G793" s="409">
        <v>3</v>
      </c>
      <c r="H793" s="411">
        <v>-2</v>
      </c>
      <c r="I793" s="409">
        <v>2</v>
      </c>
      <c r="J793" s="411">
        <v>-1</v>
      </c>
      <c r="K793" s="412">
        <v>1</v>
      </c>
      <c r="M793" s="255">
        <f t="shared" si="20"/>
        <v>1</v>
      </c>
      <c r="N793" s="255">
        <f t="shared" si="20"/>
        <v>1</v>
      </c>
      <c r="O793" s="255">
        <f t="shared" si="20"/>
        <v>9</v>
      </c>
      <c r="P793" s="255">
        <f t="shared" si="20"/>
        <v>4</v>
      </c>
      <c r="Q793" s="255">
        <f t="shared" si="22"/>
        <v>4</v>
      </c>
      <c r="R793" s="255">
        <f t="shared" si="22"/>
        <v>1</v>
      </c>
      <c r="S793" s="255">
        <f t="shared" si="22"/>
        <v>1</v>
      </c>
      <c r="U793" s="255">
        <f t="shared" si="21"/>
        <v>-4</v>
      </c>
      <c r="V793" s="255">
        <f t="shared" si="21"/>
        <v>-4</v>
      </c>
      <c r="W793" s="255">
        <f t="shared" si="21"/>
        <v>12</v>
      </c>
      <c r="X793" s="255">
        <f t="shared" si="21"/>
        <v>-8</v>
      </c>
      <c r="Y793" s="255">
        <f t="shared" si="21"/>
        <v>8</v>
      </c>
      <c r="Z793" s="255">
        <f t="shared" si="21"/>
        <v>-4</v>
      </c>
      <c r="AA793" s="255">
        <f t="shared" si="21"/>
        <v>4</v>
      </c>
    </row>
    <row r="794" spans="1:27" s="255" customFormat="1" ht="12.75">
      <c r="A794" s="407">
        <v>60</v>
      </c>
      <c r="B794" s="408" t="s">
        <v>202</v>
      </c>
      <c r="C794" s="409">
        <v>2</v>
      </c>
      <c r="D794" s="410">
        <v>28</v>
      </c>
      <c r="E794" s="410">
        <v>-1</v>
      </c>
      <c r="F794" s="411">
        <v>-1</v>
      </c>
      <c r="G794" s="409">
        <v>3</v>
      </c>
      <c r="H794" s="411">
        <v>-2</v>
      </c>
      <c r="I794" s="409">
        <v>2</v>
      </c>
      <c r="J794" s="411">
        <v>-1</v>
      </c>
      <c r="K794" s="412">
        <v>1</v>
      </c>
      <c r="M794" s="255">
        <f t="shared" si="20"/>
        <v>1</v>
      </c>
      <c r="N794" s="255">
        <f t="shared" si="20"/>
        <v>1</v>
      </c>
      <c r="O794" s="255">
        <f t="shared" si="20"/>
        <v>9</v>
      </c>
      <c r="P794" s="255">
        <f t="shared" si="20"/>
        <v>4</v>
      </c>
      <c r="Q794" s="255">
        <f t="shared" si="22"/>
        <v>4</v>
      </c>
      <c r="R794" s="255">
        <f t="shared" si="22"/>
        <v>1</v>
      </c>
      <c r="S794" s="255">
        <f t="shared" si="22"/>
        <v>1</v>
      </c>
      <c r="U794" s="255">
        <f t="shared" si="21"/>
        <v>-28</v>
      </c>
      <c r="V794" s="255">
        <f t="shared" si="21"/>
        <v>-28</v>
      </c>
      <c r="W794" s="255">
        <f t="shared" si="21"/>
        <v>84</v>
      </c>
      <c r="X794" s="255">
        <f t="shared" si="21"/>
        <v>-56</v>
      </c>
      <c r="Y794" s="255">
        <f t="shared" si="21"/>
        <v>56</v>
      </c>
      <c r="Z794" s="255">
        <f t="shared" si="21"/>
        <v>-28</v>
      </c>
      <c r="AA794" s="255">
        <f t="shared" si="21"/>
        <v>28</v>
      </c>
    </row>
    <row r="795" spans="1:27" s="255" customFormat="1" ht="12.75">
      <c r="A795" s="407">
        <v>60</v>
      </c>
      <c r="B795" s="408" t="s">
        <v>202</v>
      </c>
      <c r="C795" s="409">
        <v>3</v>
      </c>
      <c r="D795" s="410">
        <v>28</v>
      </c>
      <c r="E795" s="410">
        <v>-1</v>
      </c>
      <c r="F795" s="411">
        <v>-1</v>
      </c>
      <c r="G795" s="409">
        <v>3</v>
      </c>
      <c r="H795" s="411">
        <v>-2</v>
      </c>
      <c r="I795" s="409">
        <v>2</v>
      </c>
      <c r="J795" s="411">
        <v>-1</v>
      </c>
      <c r="K795" s="412">
        <v>1</v>
      </c>
      <c r="M795" s="255">
        <f t="shared" si="20"/>
        <v>1</v>
      </c>
      <c r="N795" s="255">
        <f t="shared" si="20"/>
        <v>1</v>
      </c>
      <c r="O795" s="255">
        <f t="shared" si="20"/>
        <v>9</v>
      </c>
      <c r="P795" s="255">
        <f t="shared" si="20"/>
        <v>4</v>
      </c>
      <c r="Q795" s="255">
        <f t="shared" si="22"/>
        <v>4</v>
      </c>
      <c r="R795" s="255">
        <f t="shared" si="22"/>
        <v>1</v>
      </c>
      <c r="S795" s="255">
        <f t="shared" si="22"/>
        <v>1</v>
      </c>
      <c r="U795" s="255">
        <f t="shared" si="21"/>
        <v>-28</v>
      </c>
      <c r="V795" s="255">
        <f t="shared" si="21"/>
        <v>-28</v>
      </c>
      <c r="W795" s="255">
        <f t="shared" si="21"/>
        <v>84</v>
      </c>
      <c r="X795" s="255">
        <f t="shared" si="21"/>
        <v>-56</v>
      </c>
      <c r="Y795" s="255">
        <f t="shared" si="21"/>
        <v>56</v>
      </c>
      <c r="Z795" s="255">
        <f t="shared" si="21"/>
        <v>-28</v>
      </c>
      <c r="AA795" s="255">
        <f t="shared" si="21"/>
        <v>28</v>
      </c>
    </row>
    <row r="796" spans="1:27" s="255" customFormat="1" ht="12.75">
      <c r="A796" s="407">
        <v>60</v>
      </c>
      <c r="B796" s="408" t="s">
        <v>202</v>
      </c>
      <c r="C796" s="409">
        <v>4</v>
      </c>
      <c r="D796" s="410">
        <v>15</v>
      </c>
      <c r="E796" s="410">
        <v>-1</v>
      </c>
      <c r="F796" s="411">
        <v>-1</v>
      </c>
      <c r="G796" s="409">
        <v>3</v>
      </c>
      <c r="H796" s="411">
        <v>-2</v>
      </c>
      <c r="I796" s="409">
        <v>2</v>
      </c>
      <c r="J796" s="411">
        <v>-1</v>
      </c>
      <c r="K796" s="412">
        <v>1</v>
      </c>
      <c r="M796" s="255">
        <f t="shared" si="20"/>
        <v>1</v>
      </c>
      <c r="N796" s="255">
        <f t="shared" si="20"/>
        <v>1</v>
      </c>
      <c r="O796" s="255">
        <f t="shared" si="20"/>
        <v>9</v>
      </c>
      <c r="P796" s="255">
        <f t="shared" si="20"/>
        <v>4</v>
      </c>
      <c r="Q796" s="255">
        <f t="shared" si="22"/>
        <v>4</v>
      </c>
      <c r="R796" s="255">
        <f t="shared" si="22"/>
        <v>1</v>
      </c>
      <c r="S796" s="255">
        <f t="shared" si="22"/>
        <v>1</v>
      </c>
      <c r="U796" s="255">
        <f t="shared" si="21"/>
        <v>-15</v>
      </c>
      <c r="V796" s="255">
        <f t="shared" si="21"/>
        <v>-15</v>
      </c>
      <c r="W796" s="255">
        <f t="shared" si="21"/>
        <v>45</v>
      </c>
      <c r="X796" s="255">
        <f t="shared" si="21"/>
        <v>-30</v>
      </c>
      <c r="Y796" s="255">
        <f t="shared" si="21"/>
        <v>30</v>
      </c>
      <c r="Z796" s="255">
        <f t="shared" si="21"/>
        <v>-15</v>
      </c>
      <c r="AA796" s="255">
        <f t="shared" si="21"/>
        <v>15</v>
      </c>
    </row>
    <row r="797" spans="1:27" s="255" customFormat="1" ht="12.75">
      <c r="A797" s="407">
        <v>60</v>
      </c>
      <c r="B797" s="408" t="s">
        <v>202</v>
      </c>
      <c r="C797" s="409">
        <v>5</v>
      </c>
      <c r="D797" s="410">
        <v>29</v>
      </c>
      <c r="E797" s="410">
        <v>-1</v>
      </c>
      <c r="F797" s="411">
        <v>-1</v>
      </c>
      <c r="G797" s="409">
        <v>3</v>
      </c>
      <c r="H797" s="411">
        <v>-2</v>
      </c>
      <c r="I797" s="409">
        <v>2</v>
      </c>
      <c r="J797" s="411">
        <v>-1</v>
      </c>
      <c r="K797" s="412">
        <v>1</v>
      </c>
      <c r="M797" s="255">
        <f t="shared" si="20"/>
        <v>1</v>
      </c>
      <c r="N797" s="255">
        <f t="shared" si="20"/>
        <v>1</v>
      </c>
      <c r="O797" s="255">
        <f t="shared" si="20"/>
        <v>9</v>
      </c>
      <c r="P797" s="255">
        <f t="shared" si="20"/>
        <v>4</v>
      </c>
      <c r="Q797" s="255">
        <f t="shared" si="22"/>
        <v>4</v>
      </c>
      <c r="R797" s="255">
        <f t="shared" si="22"/>
        <v>1</v>
      </c>
      <c r="S797" s="255">
        <f t="shared" si="22"/>
        <v>1</v>
      </c>
      <c r="U797" s="255">
        <f t="shared" si="21"/>
        <v>-29</v>
      </c>
      <c r="V797" s="255">
        <f t="shared" si="21"/>
        <v>-29</v>
      </c>
      <c r="W797" s="255">
        <f t="shared" si="21"/>
        <v>87</v>
      </c>
      <c r="X797" s="255">
        <f t="shared" si="21"/>
        <v>-58</v>
      </c>
      <c r="Y797" s="255">
        <f t="shared" si="21"/>
        <v>58</v>
      </c>
      <c r="Z797" s="255">
        <f t="shared" si="21"/>
        <v>-29</v>
      </c>
      <c r="AA797" s="255">
        <f t="shared" si="21"/>
        <v>29</v>
      </c>
    </row>
    <row r="798" spans="1:27" s="255" customFormat="1" ht="12.75">
      <c r="A798" s="407">
        <v>60</v>
      </c>
      <c r="B798" s="408" t="s">
        <v>202</v>
      </c>
      <c r="C798" s="409">
        <v>6</v>
      </c>
      <c r="D798" s="410">
        <v>20</v>
      </c>
      <c r="E798" s="410">
        <v>-1</v>
      </c>
      <c r="F798" s="411">
        <v>-1</v>
      </c>
      <c r="G798" s="409">
        <v>3</v>
      </c>
      <c r="H798" s="411">
        <v>-2</v>
      </c>
      <c r="I798" s="409">
        <v>2</v>
      </c>
      <c r="J798" s="411">
        <v>-1</v>
      </c>
      <c r="K798" s="412">
        <v>1</v>
      </c>
      <c r="M798" s="255">
        <f t="shared" si="20"/>
        <v>1</v>
      </c>
      <c r="N798" s="255">
        <f t="shared" si="20"/>
        <v>1</v>
      </c>
      <c r="O798" s="255">
        <f t="shared" si="20"/>
        <v>9</v>
      </c>
      <c r="P798" s="255">
        <f t="shared" si="20"/>
        <v>4</v>
      </c>
      <c r="Q798" s="255">
        <f t="shared" si="22"/>
        <v>4</v>
      </c>
      <c r="R798" s="255">
        <f t="shared" si="22"/>
        <v>1</v>
      </c>
      <c r="S798" s="255">
        <f t="shared" si="22"/>
        <v>1</v>
      </c>
      <c r="U798" s="255">
        <f t="shared" si="21"/>
        <v>-20</v>
      </c>
      <c r="V798" s="255">
        <f t="shared" si="21"/>
        <v>-20</v>
      </c>
      <c r="W798" s="255">
        <f t="shared" si="21"/>
        <v>60</v>
      </c>
      <c r="X798" s="255">
        <f t="shared" si="21"/>
        <v>-40</v>
      </c>
      <c r="Y798" s="255">
        <f t="shared" si="21"/>
        <v>40</v>
      </c>
      <c r="Z798" s="255">
        <f t="shared" si="21"/>
        <v>-20</v>
      </c>
      <c r="AA798" s="255">
        <f t="shared" si="21"/>
        <v>20</v>
      </c>
    </row>
    <row r="799" spans="1:27" s="255" customFormat="1" ht="12.75">
      <c r="A799" s="407">
        <v>60</v>
      </c>
      <c r="B799" s="408" t="s">
        <v>202</v>
      </c>
      <c r="C799" s="409">
        <v>7</v>
      </c>
      <c r="D799" s="410">
        <v>7</v>
      </c>
      <c r="E799" s="410">
        <v>-1</v>
      </c>
      <c r="F799" s="411">
        <v>-1</v>
      </c>
      <c r="G799" s="409">
        <v>3</v>
      </c>
      <c r="H799" s="411">
        <v>-2</v>
      </c>
      <c r="I799" s="409">
        <v>2</v>
      </c>
      <c r="J799" s="411">
        <v>-1</v>
      </c>
      <c r="K799" s="412">
        <v>1</v>
      </c>
      <c r="M799" s="255">
        <f t="shared" si="20"/>
        <v>1</v>
      </c>
      <c r="N799" s="255">
        <f t="shared" si="20"/>
        <v>1</v>
      </c>
      <c r="O799" s="255">
        <f t="shared" si="20"/>
        <v>9</v>
      </c>
      <c r="P799" s="255">
        <f t="shared" si="20"/>
        <v>4</v>
      </c>
      <c r="Q799" s="255">
        <f t="shared" si="22"/>
        <v>4</v>
      </c>
      <c r="R799" s="255">
        <f t="shared" si="22"/>
        <v>1</v>
      </c>
      <c r="S799" s="255">
        <f t="shared" si="22"/>
        <v>1</v>
      </c>
      <c r="U799" s="255">
        <f t="shared" si="21"/>
        <v>-7</v>
      </c>
      <c r="V799" s="255">
        <f t="shared" si="21"/>
        <v>-7</v>
      </c>
      <c r="W799" s="255">
        <f t="shared" si="21"/>
        <v>21</v>
      </c>
      <c r="X799" s="255">
        <f t="shared" si="21"/>
        <v>-14</v>
      </c>
      <c r="Y799" s="255">
        <f t="shared" si="21"/>
        <v>14</v>
      </c>
      <c r="Z799" s="255">
        <f t="shared" si="21"/>
        <v>-7</v>
      </c>
      <c r="AA799" s="255">
        <f t="shared" si="21"/>
        <v>7</v>
      </c>
    </row>
    <row r="800" spans="1:27" s="255" customFormat="1" ht="12.75">
      <c r="A800" s="407">
        <v>60</v>
      </c>
      <c r="B800" s="408" t="s">
        <v>202</v>
      </c>
      <c r="C800" s="409">
        <v>8</v>
      </c>
      <c r="D800" s="410">
        <v>35</v>
      </c>
      <c r="E800" s="410">
        <v>-1</v>
      </c>
      <c r="F800" s="411">
        <v>-1</v>
      </c>
      <c r="G800" s="409">
        <v>3</v>
      </c>
      <c r="H800" s="411">
        <v>-2</v>
      </c>
      <c r="I800" s="409">
        <v>2</v>
      </c>
      <c r="J800" s="411">
        <v>-1</v>
      </c>
      <c r="K800" s="412">
        <v>1</v>
      </c>
      <c r="M800" s="255">
        <f t="shared" si="20"/>
        <v>1</v>
      </c>
      <c r="N800" s="255">
        <f t="shared" si="20"/>
        <v>1</v>
      </c>
      <c r="O800" s="255">
        <f t="shared" si="20"/>
        <v>9</v>
      </c>
      <c r="P800" s="255">
        <f t="shared" si="20"/>
        <v>4</v>
      </c>
      <c r="Q800" s="255">
        <f t="shared" si="22"/>
        <v>4</v>
      </c>
      <c r="R800" s="255">
        <f t="shared" si="22"/>
        <v>1</v>
      </c>
      <c r="S800" s="255">
        <f t="shared" si="22"/>
        <v>1</v>
      </c>
      <c r="U800" s="255">
        <f t="shared" si="21"/>
        <v>-35</v>
      </c>
      <c r="V800" s="255">
        <f t="shared" si="21"/>
        <v>-35</v>
      </c>
      <c r="W800" s="255">
        <f t="shared" si="21"/>
        <v>105</v>
      </c>
      <c r="X800" s="255">
        <f t="shared" si="21"/>
        <v>-70</v>
      </c>
      <c r="Y800" s="255">
        <f t="shared" si="21"/>
        <v>70</v>
      </c>
      <c r="Z800" s="255">
        <f t="shared" si="21"/>
        <v>-35</v>
      </c>
      <c r="AA800" s="255">
        <f t="shared" si="21"/>
        <v>35</v>
      </c>
    </row>
    <row r="801" spans="1:27" s="255" customFormat="1" ht="12.75">
      <c r="A801" s="407">
        <v>60</v>
      </c>
      <c r="B801" s="408" t="s">
        <v>202</v>
      </c>
      <c r="C801" s="409">
        <v>9</v>
      </c>
      <c r="D801" s="410">
        <v>22</v>
      </c>
      <c r="E801" s="410">
        <v>-1</v>
      </c>
      <c r="F801" s="411">
        <v>-1</v>
      </c>
      <c r="G801" s="409">
        <v>3</v>
      </c>
      <c r="H801" s="411">
        <v>-2</v>
      </c>
      <c r="I801" s="409">
        <v>2</v>
      </c>
      <c r="J801" s="411">
        <v>-1</v>
      </c>
      <c r="K801" s="412">
        <v>1</v>
      </c>
      <c r="M801" s="255">
        <f t="shared" si="20"/>
        <v>1</v>
      </c>
      <c r="N801" s="255">
        <f t="shared" si="20"/>
        <v>1</v>
      </c>
      <c r="O801" s="255">
        <f t="shared" si="20"/>
        <v>9</v>
      </c>
      <c r="P801" s="255">
        <f t="shared" si="20"/>
        <v>4</v>
      </c>
      <c r="Q801" s="255">
        <f t="shared" si="22"/>
        <v>4</v>
      </c>
      <c r="R801" s="255">
        <f t="shared" si="22"/>
        <v>1</v>
      </c>
      <c r="S801" s="255">
        <f t="shared" si="22"/>
        <v>1</v>
      </c>
      <c r="U801" s="255">
        <f t="shared" si="21"/>
        <v>-22</v>
      </c>
      <c r="V801" s="255">
        <f t="shared" si="21"/>
        <v>-22</v>
      </c>
      <c r="W801" s="255">
        <f t="shared" si="21"/>
        <v>66</v>
      </c>
      <c r="X801" s="255">
        <f t="shared" si="21"/>
        <v>-44</v>
      </c>
      <c r="Y801" s="255">
        <f t="shared" si="21"/>
        <v>44</v>
      </c>
      <c r="Z801" s="255">
        <f t="shared" si="21"/>
        <v>-22</v>
      </c>
      <c r="AA801" s="255">
        <f t="shared" si="21"/>
        <v>22</v>
      </c>
    </row>
    <row r="802" spans="1:27" s="255" customFormat="1" ht="12.75">
      <c r="A802" s="407">
        <v>60</v>
      </c>
      <c r="B802" s="408" t="s">
        <v>202</v>
      </c>
      <c r="C802" s="409">
        <v>10</v>
      </c>
      <c r="D802" s="410">
        <v>33</v>
      </c>
      <c r="E802" s="410">
        <v>-1</v>
      </c>
      <c r="F802" s="411">
        <v>-1</v>
      </c>
      <c r="G802" s="409">
        <v>3</v>
      </c>
      <c r="H802" s="411">
        <v>-2</v>
      </c>
      <c r="I802" s="409">
        <v>2</v>
      </c>
      <c r="J802" s="411">
        <v>-1</v>
      </c>
      <c r="K802" s="412">
        <v>1</v>
      </c>
      <c r="M802" s="255">
        <f t="shared" si="20"/>
        <v>1</v>
      </c>
      <c r="N802" s="255">
        <f t="shared" si="20"/>
        <v>1</v>
      </c>
      <c r="O802" s="255">
        <f t="shared" si="20"/>
        <v>9</v>
      </c>
      <c r="P802" s="255">
        <f t="shared" si="20"/>
        <v>4</v>
      </c>
      <c r="Q802" s="255">
        <f t="shared" si="22"/>
        <v>4</v>
      </c>
      <c r="R802" s="255">
        <f t="shared" si="22"/>
        <v>1</v>
      </c>
      <c r="S802" s="255">
        <f t="shared" si="22"/>
        <v>1</v>
      </c>
      <c r="U802" s="255">
        <f t="shared" si="21"/>
        <v>-33</v>
      </c>
      <c r="V802" s="255">
        <f t="shared" si="21"/>
        <v>-33</v>
      </c>
      <c r="W802" s="255">
        <f t="shared" si="21"/>
        <v>99</v>
      </c>
      <c r="X802" s="255">
        <f t="shared" si="21"/>
        <v>-66</v>
      </c>
      <c r="Y802" s="255">
        <f t="shared" si="21"/>
        <v>66</v>
      </c>
      <c r="Z802" s="255">
        <f t="shared" si="21"/>
        <v>-33</v>
      </c>
      <c r="AA802" s="255">
        <f t="shared" si="21"/>
        <v>33</v>
      </c>
    </row>
    <row r="803" spans="1:27" s="255" customFormat="1" ht="12.75">
      <c r="A803" s="407">
        <v>60</v>
      </c>
      <c r="B803" s="408" t="s">
        <v>201</v>
      </c>
      <c r="C803" s="409">
        <v>1</v>
      </c>
      <c r="D803" s="410">
        <v>16</v>
      </c>
      <c r="E803" s="410">
        <v>-1</v>
      </c>
      <c r="F803" s="411">
        <v>-1</v>
      </c>
      <c r="G803" s="409">
        <v>3</v>
      </c>
      <c r="H803" s="411">
        <v>-1</v>
      </c>
      <c r="I803" s="409">
        <v>-1</v>
      </c>
      <c r="J803" s="411">
        <v>2</v>
      </c>
      <c r="K803" s="412">
        <v>-4</v>
      </c>
      <c r="M803" s="255">
        <f t="shared" si="20"/>
        <v>1</v>
      </c>
      <c r="N803" s="255">
        <f t="shared" si="20"/>
        <v>1</v>
      </c>
      <c r="O803" s="255">
        <f t="shared" si="20"/>
        <v>9</v>
      </c>
      <c r="P803" s="255">
        <f t="shared" si="20"/>
        <v>1</v>
      </c>
      <c r="Q803" s="255">
        <f t="shared" si="22"/>
        <v>1</v>
      </c>
      <c r="R803" s="255">
        <f t="shared" si="22"/>
        <v>4</v>
      </c>
      <c r="S803" s="255">
        <f t="shared" si="22"/>
        <v>16</v>
      </c>
      <c r="U803" s="255">
        <f t="shared" si="21"/>
        <v>-16</v>
      </c>
      <c r="V803" s="255">
        <f t="shared" si="21"/>
        <v>-16</v>
      </c>
      <c r="W803" s="255">
        <f t="shared" si="21"/>
        <v>48</v>
      </c>
      <c r="X803" s="255">
        <f t="shared" si="21"/>
        <v>-16</v>
      </c>
      <c r="Y803" s="255">
        <f t="shared" si="21"/>
        <v>-16</v>
      </c>
      <c r="Z803" s="255">
        <f t="shared" si="21"/>
        <v>32</v>
      </c>
      <c r="AA803" s="255">
        <f t="shared" si="21"/>
        <v>-64</v>
      </c>
    </row>
    <row r="804" spans="1:27" s="255" customFormat="1" ht="12.75">
      <c r="A804" s="407">
        <v>60</v>
      </c>
      <c r="B804" s="408" t="s">
        <v>201</v>
      </c>
      <c r="C804" s="409">
        <v>2</v>
      </c>
      <c r="D804" s="410">
        <v>15</v>
      </c>
      <c r="E804" s="410">
        <v>-1</v>
      </c>
      <c r="F804" s="411">
        <v>-1</v>
      </c>
      <c r="G804" s="409">
        <v>3</v>
      </c>
      <c r="H804" s="411">
        <v>-1</v>
      </c>
      <c r="I804" s="409">
        <v>-1</v>
      </c>
      <c r="J804" s="411">
        <v>2</v>
      </c>
      <c r="K804" s="412">
        <v>-4</v>
      </c>
      <c r="M804" s="255">
        <f t="shared" si="20"/>
        <v>1</v>
      </c>
      <c r="N804" s="255">
        <f t="shared" si="20"/>
        <v>1</v>
      </c>
      <c r="O804" s="255">
        <f t="shared" si="20"/>
        <v>9</v>
      </c>
      <c r="P804" s="255">
        <f t="shared" si="20"/>
        <v>1</v>
      </c>
      <c r="Q804" s="255">
        <f t="shared" si="22"/>
        <v>1</v>
      </c>
      <c r="R804" s="255">
        <f t="shared" si="22"/>
        <v>4</v>
      </c>
      <c r="S804" s="255">
        <f t="shared" si="22"/>
        <v>16</v>
      </c>
      <c r="U804" s="255">
        <f t="shared" si="21"/>
        <v>-15</v>
      </c>
      <c r="V804" s="255">
        <f t="shared" si="21"/>
        <v>-15</v>
      </c>
      <c r="W804" s="255">
        <f t="shared" si="21"/>
        <v>45</v>
      </c>
      <c r="X804" s="255">
        <f t="shared" si="21"/>
        <v>-15</v>
      </c>
      <c r="Y804" s="255">
        <f t="shared" si="21"/>
        <v>-15</v>
      </c>
      <c r="Z804" s="255">
        <f t="shared" si="21"/>
        <v>30</v>
      </c>
      <c r="AA804" s="255">
        <f t="shared" si="21"/>
        <v>-60</v>
      </c>
    </row>
    <row r="805" spans="1:27" s="255" customFormat="1" ht="12.75">
      <c r="A805" s="407">
        <v>60</v>
      </c>
      <c r="B805" s="408" t="s">
        <v>201</v>
      </c>
      <c r="C805" s="409">
        <v>3</v>
      </c>
      <c r="D805" s="410">
        <v>34</v>
      </c>
      <c r="E805" s="410">
        <v>-1</v>
      </c>
      <c r="F805" s="411">
        <v>-1</v>
      </c>
      <c r="G805" s="409">
        <v>3</v>
      </c>
      <c r="H805" s="411">
        <v>-1</v>
      </c>
      <c r="I805" s="409">
        <v>-1</v>
      </c>
      <c r="J805" s="411">
        <v>2</v>
      </c>
      <c r="K805" s="412">
        <v>-4</v>
      </c>
      <c r="M805" s="255">
        <f t="shared" si="20"/>
        <v>1</v>
      </c>
      <c r="N805" s="255">
        <f t="shared" si="20"/>
        <v>1</v>
      </c>
      <c r="O805" s="255">
        <f t="shared" si="20"/>
        <v>9</v>
      </c>
      <c r="P805" s="255">
        <f t="shared" si="20"/>
        <v>1</v>
      </c>
      <c r="Q805" s="255">
        <f t="shared" si="22"/>
        <v>1</v>
      </c>
      <c r="R805" s="255">
        <f t="shared" si="22"/>
        <v>4</v>
      </c>
      <c r="S805" s="255">
        <f t="shared" si="22"/>
        <v>16</v>
      </c>
      <c r="U805" s="255">
        <f t="shared" si="21"/>
        <v>-34</v>
      </c>
      <c r="V805" s="255">
        <f t="shared" si="21"/>
        <v>-34</v>
      </c>
      <c r="W805" s="255">
        <f t="shared" si="21"/>
        <v>102</v>
      </c>
      <c r="X805" s="255">
        <f t="shared" si="21"/>
        <v>-34</v>
      </c>
      <c r="Y805" s="255">
        <f t="shared" si="21"/>
        <v>-34</v>
      </c>
      <c r="Z805" s="255">
        <f t="shared" si="21"/>
        <v>68</v>
      </c>
      <c r="AA805" s="255">
        <f t="shared" si="21"/>
        <v>-136</v>
      </c>
    </row>
    <row r="806" spans="1:27" s="255" customFormat="1" ht="12.75">
      <c r="A806" s="407">
        <v>60</v>
      </c>
      <c r="B806" s="408" t="s">
        <v>201</v>
      </c>
      <c r="C806" s="409">
        <v>4</v>
      </c>
      <c r="D806" s="410">
        <v>4</v>
      </c>
      <c r="E806" s="410">
        <v>-1</v>
      </c>
      <c r="F806" s="411">
        <v>-1</v>
      </c>
      <c r="G806" s="409">
        <v>3</v>
      </c>
      <c r="H806" s="411">
        <v>-1</v>
      </c>
      <c r="I806" s="409">
        <v>-1</v>
      </c>
      <c r="J806" s="411">
        <v>2</v>
      </c>
      <c r="K806" s="412">
        <v>-4</v>
      </c>
      <c r="M806" s="255">
        <f t="shared" si="20"/>
        <v>1</v>
      </c>
      <c r="N806" s="255">
        <f t="shared" si="20"/>
        <v>1</v>
      </c>
      <c r="O806" s="255">
        <f t="shared" si="20"/>
        <v>9</v>
      </c>
      <c r="P806" s="255">
        <f t="shared" si="20"/>
        <v>1</v>
      </c>
      <c r="Q806" s="255">
        <f t="shared" si="22"/>
        <v>1</v>
      </c>
      <c r="R806" s="255">
        <f t="shared" si="22"/>
        <v>4</v>
      </c>
      <c r="S806" s="255">
        <f t="shared" si="22"/>
        <v>16</v>
      </c>
      <c r="U806" s="255">
        <f t="shared" si="21"/>
        <v>-4</v>
      </c>
      <c r="V806" s="255">
        <f t="shared" si="21"/>
        <v>-4</v>
      </c>
      <c r="W806" s="255">
        <f t="shared" si="21"/>
        <v>12</v>
      </c>
      <c r="X806" s="255">
        <f t="shared" si="21"/>
        <v>-4</v>
      </c>
      <c r="Y806" s="255">
        <f t="shared" si="21"/>
        <v>-4</v>
      </c>
      <c r="Z806" s="255">
        <f t="shared" si="21"/>
        <v>8</v>
      </c>
      <c r="AA806" s="255">
        <f t="shared" si="21"/>
        <v>-16</v>
      </c>
    </row>
    <row r="807" spans="1:27" s="255" customFormat="1" ht="12.75">
      <c r="A807" s="407">
        <v>60</v>
      </c>
      <c r="B807" s="408" t="s">
        <v>201</v>
      </c>
      <c r="C807" s="409">
        <v>5</v>
      </c>
      <c r="D807" s="410">
        <v>33</v>
      </c>
      <c r="E807" s="410">
        <v>-1</v>
      </c>
      <c r="F807" s="411">
        <v>-1</v>
      </c>
      <c r="G807" s="409">
        <v>3</v>
      </c>
      <c r="H807" s="411">
        <v>-1</v>
      </c>
      <c r="I807" s="409">
        <v>-1</v>
      </c>
      <c r="J807" s="411">
        <v>2</v>
      </c>
      <c r="K807" s="412">
        <v>-4</v>
      </c>
      <c r="M807" s="255">
        <f t="shared" si="20"/>
        <v>1</v>
      </c>
      <c r="N807" s="255">
        <f t="shared" si="20"/>
        <v>1</v>
      </c>
      <c r="O807" s="255">
        <f t="shared" si="20"/>
        <v>9</v>
      </c>
      <c r="P807" s="255">
        <f t="shared" si="20"/>
        <v>1</v>
      </c>
      <c r="Q807" s="255">
        <f t="shared" si="22"/>
        <v>1</v>
      </c>
      <c r="R807" s="255">
        <f t="shared" si="22"/>
        <v>4</v>
      </c>
      <c r="S807" s="255">
        <f t="shared" si="22"/>
        <v>16</v>
      </c>
      <c r="U807" s="255">
        <f t="shared" si="21"/>
        <v>-33</v>
      </c>
      <c r="V807" s="255">
        <f t="shared" si="21"/>
        <v>-33</v>
      </c>
      <c r="W807" s="255">
        <f t="shared" si="21"/>
        <v>99</v>
      </c>
      <c r="X807" s="255">
        <f t="shared" si="21"/>
        <v>-33</v>
      </c>
      <c r="Y807" s="255">
        <f>$D807*I807</f>
        <v>-33</v>
      </c>
      <c r="Z807" s="255">
        <f t="shared" si="21"/>
        <v>66</v>
      </c>
      <c r="AA807" s="255">
        <f t="shared" si="21"/>
        <v>-132</v>
      </c>
    </row>
    <row r="808" spans="1:27" s="255" customFormat="1" ht="12.75">
      <c r="A808" s="407">
        <v>60</v>
      </c>
      <c r="B808" s="408" t="s">
        <v>201</v>
      </c>
      <c r="C808" s="409">
        <v>6</v>
      </c>
      <c r="D808" s="410">
        <v>11</v>
      </c>
      <c r="E808" s="410">
        <v>-1</v>
      </c>
      <c r="F808" s="411">
        <v>-1</v>
      </c>
      <c r="G808" s="409">
        <v>3</v>
      </c>
      <c r="H808" s="411">
        <v>-1</v>
      </c>
      <c r="I808" s="409">
        <v>-1</v>
      </c>
      <c r="J808" s="411">
        <v>2</v>
      </c>
      <c r="K808" s="412">
        <v>-4</v>
      </c>
      <c r="M808" s="255">
        <f aca="true" t="shared" si="23" ref="M808:S861">E808^2</f>
        <v>1</v>
      </c>
      <c r="N808" s="255">
        <f t="shared" si="23"/>
        <v>1</v>
      </c>
      <c r="O808" s="255">
        <f t="shared" si="23"/>
        <v>9</v>
      </c>
      <c r="P808" s="255">
        <f t="shared" si="23"/>
        <v>1</v>
      </c>
      <c r="Q808" s="255">
        <f t="shared" si="22"/>
        <v>1</v>
      </c>
      <c r="R808" s="255">
        <f t="shared" si="22"/>
        <v>4</v>
      </c>
      <c r="S808" s="255">
        <f t="shared" si="22"/>
        <v>16</v>
      </c>
      <c r="U808" s="255">
        <f t="shared" si="21"/>
        <v>-11</v>
      </c>
      <c r="V808" s="255">
        <f t="shared" si="21"/>
        <v>-11</v>
      </c>
      <c r="W808" s="255">
        <f t="shared" si="21"/>
        <v>33</v>
      </c>
      <c r="X808" s="255">
        <f t="shared" si="21"/>
        <v>-11</v>
      </c>
      <c r="Y808" s="255">
        <f t="shared" si="21"/>
        <v>-11</v>
      </c>
      <c r="Z808" s="255">
        <f t="shared" si="21"/>
        <v>22</v>
      </c>
      <c r="AA808" s="255">
        <f t="shared" si="21"/>
        <v>-44</v>
      </c>
    </row>
    <row r="809" spans="1:27" s="255" customFormat="1" ht="12.75">
      <c r="A809" s="407">
        <v>60</v>
      </c>
      <c r="B809" s="408" t="s">
        <v>201</v>
      </c>
      <c r="C809" s="409">
        <v>7</v>
      </c>
      <c r="D809" s="410">
        <v>8</v>
      </c>
      <c r="E809" s="410">
        <v>-1</v>
      </c>
      <c r="F809" s="411">
        <v>-1</v>
      </c>
      <c r="G809" s="409">
        <v>3</v>
      </c>
      <c r="H809" s="411">
        <v>-1</v>
      </c>
      <c r="I809" s="409">
        <v>-1</v>
      </c>
      <c r="J809" s="411">
        <v>2</v>
      </c>
      <c r="K809" s="412">
        <v>-4</v>
      </c>
      <c r="M809" s="255">
        <f t="shared" si="23"/>
        <v>1</v>
      </c>
      <c r="N809" s="255">
        <f t="shared" si="23"/>
        <v>1</v>
      </c>
      <c r="O809" s="255">
        <f t="shared" si="23"/>
        <v>9</v>
      </c>
      <c r="P809" s="255">
        <f t="shared" si="23"/>
        <v>1</v>
      </c>
      <c r="Q809" s="255">
        <f t="shared" si="22"/>
        <v>1</v>
      </c>
      <c r="R809" s="255">
        <f t="shared" si="22"/>
        <v>4</v>
      </c>
      <c r="S809" s="255">
        <f t="shared" si="22"/>
        <v>16</v>
      </c>
      <c r="U809" s="255">
        <f t="shared" si="21"/>
        <v>-8</v>
      </c>
      <c r="V809" s="255">
        <f t="shared" si="21"/>
        <v>-8</v>
      </c>
      <c r="W809" s="255">
        <f t="shared" si="21"/>
        <v>24</v>
      </c>
      <c r="X809" s="255">
        <f t="shared" si="21"/>
        <v>-8</v>
      </c>
      <c r="Y809" s="255">
        <f t="shared" si="21"/>
        <v>-8</v>
      </c>
      <c r="Z809" s="255">
        <f t="shared" si="21"/>
        <v>16</v>
      </c>
      <c r="AA809" s="255">
        <f t="shared" si="21"/>
        <v>-32</v>
      </c>
    </row>
    <row r="810" spans="1:27" s="255" customFormat="1" ht="12.75">
      <c r="A810" s="407">
        <v>60</v>
      </c>
      <c r="B810" s="408" t="s">
        <v>201</v>
      </c>
      <c r="C810" s="409">
        <v>8</v>
      </c>
      <c r="D810" s="410">
        <v>36</v>
      </c>
      <c r="E810" s="410">
        <v>-1</v>
      </c>
      <c r="F810" s="411">
        <v>-1</v>
      </c>
      <c r="G810" s="409">
        <v>3</v>
      </c>
      <c r="H810" s="411">
        <v>-1</v>
      </c>
      <c r="I810" s="409">
        <v>-1</v>
      </c>
      <c r="J810" s="411">
        <v>2</v>
      </c>
      <c r="K810" s="412">
        <v>-4</v>
      </c>
      <c r="M810" s="255">
        <f t="shared" si="23"/>
        <v>1</v>
      </c>
      <c r="N810" s="255">
        <f t="shared" si="23"/>
        <v>1</v>
      </c>
      <c r="O810" s="255">
        <f t="shared" si="23"/>
        <v>9</v>
      </c>
      <c r="P810" s="255">
        <f t="shared" si="23"/>
        <v>1</v>
      </c>
      <c r="Q810" s="255">
        <f t="shared" si="22"/>
        <v>1</v>
      </c>
      <c r="R810" s="255">
        <f t="shared" si="22"/>
        <v>4</v>
      </c>
      <c r="S810" s="255">
        <f t="shared" si="22"/>
        <v>16</v>
      </c>
      <c r="U810" s="255">
        <f aca="true" t="shared" si="24" ref="U810:AA846">$D810*E810</f>
        <v>-36</v>
      </c>
      <c r="V810" s="255">
        <f t="shared" si="24"/>
        <v>-36</v>
      </c>
      <c r="W810" s="255">
        <f t="shared" si="24"/>
        <v>108</v>
      </c>
      <c r="X810" s="255">
        <f t="shared" si="24"/>
        <v>-36</v>
      </c>
      <c r="Y810" s="255">
        <f t="shared" si="24"/>
        <v>-36</v>
      </c>
      <c r="Z810" s="255">
        <f t="shared" si="24"/>
        <v>72</v>
      </c>
      <c r="AA810" s="255">
        <f t="shared" si="24"/>
        <v>-144</v>
      </c>
    </row>
    <row r="811" spans="1:27" s="255" customFormat="1" ht="12.75">
      <c r="A811" s="407">
        <v>60</v>
      </c>
      <c r="B811" s="408" t="s">
        <v>201</v>
      </c>
      <c r="C811" s="409">
        <v>9</v>
      </c>
      <c r="D811" s="410">
        <v>11</v>
      </c>
      <c r="E811" s="410">
        <v>-1</v>
      </c>
      <c r="F811" s="411">
        <v>-1</v>
      </c>
      <c r="G811" s="409">
        <v>3</v>
      </c>
      <c r="H811" s="411">
        <v>-1</v>
      </c>
      <c r="I811" s="409">
        <v>-1</v>
      </c>
      <c r="J811" s="411">
        <v>2</v>
      </c>
      <c r="K811" s="412">
        <v>-4</v>
      </c>
      <c r="M811" s="255">
        <f t="shared" si="23"/>
        <v>1</v>
      </c>
      <c r="N811" s="255">
        <f t="shared" si="23"/>
        <v>1</v>
      </c>
      <c r="O811" s="255">
        <f t="shared" si="23"/>
        <v>9</v>
      </c>
      <c r="P811" s="255">
        <f t="shared" si="23"/>
        <v>1</v>
      </c>
      <c r="Q811" s="255">
        <f t="shared" si="22"/>
        <v>1</v>
      </c>
      <c r="R811" s="255">
        <f t="shared" si="22"/>
        <v>4</v>
      </c>
      <c r="S811" s="255">
        <f t="shared" si="22"/>
        <v>16</v>
      </c>
      <c r="U811" s="255">
        <f t="shared" si="24"/>
        <v>-11</v>
      </c>
      <c r="V811" s="255">
        <f t="shared" si="24"/>
        <v>-11</v>
      </c>
      <c r="W811" s="255">
        <f t="shared" si="24"/>
        <v>33</v>
      </c>
      <c r="X811" s="255">
        <f t="shared" si="24"/>
        <v>-11</v>
      </c>
      <c r="Y811" s="255">
        <f t="shared" si="24"/>
        <v>-11</v>
      </c>
      <c r="Z811" s="255">
        <f t="shared" si="24"/>
        <v>22</v>
      </c>
      <c r="AA811" s="255">
        <f t="shared" si="24"/>
        <v>-44</v>
      </c>
    </row>
    <row r="812" spans="1:27" s="255" customFormat="1" ht="12.75">
      <c r="A812" s="407">
        <v>60</v>
      </c>
      <c r="B812" s="408" t="s">
        <v>201</v>
      </c>
      <c r="C812" s="409">
        <v>10</v>
      </c>
      <c r="D812" s="410">
        <v>13</v>
      </c>
      <c r="E812" s="410">
        <v>-1</v>
      </c>
      <c r="F812" s="411">
        <v>-1</v>
      </c>
      <c r="G812" s="409">
        <v>3</v>
      </c>
      <c r="H812" s="411">
        <v>-1</v>
      </c>
      <c r="I812" s="409">
        <v>-1</v>
      </c>
      <c r="J812" s="411">
        <v>2</v>
      </c>
      <c r="K812" s="412">
        <v>-4</v>
      </c>
      <c r="M812" s="255">
        <f t="shared" si="23"/>
        <v>1</v>
      </c>
      <c r="N812" s="255">
        <f t="shared" si="23"/>
        <v>1</v>
      </c>
      <c r="O812" s="255">
        <f t="shared" si="23"/>
        <v>9</v>
      </c>
      <c r="P812" s="255">
        <f t="shared" si="23"/>
        <v>1</v>
      </c>
      <c r="Q812" s="255">
        <f t="shared" si="22"/>
        <v>1</v>
      </c>
      <c r="R812" s="255">
        <f t="shared" si="22"/>
        <v>4</v>
      </c>
      <c r="S812" s="255">
        <f t="shared" si="22"/>
        <v>16</v>
      </c>
      <c r="U812" s="255">
        <f t="shared" si="24"/>
        <v>-13</v>
      </c>
      <c r="V812" s="255">
        <f t="shared" si="24"/>
        <v>-13</v>
      </c>
      <c r="W812" s="255">
        <f t="shared" si="24"/>
        <v>39</v>
      </c>
      <c r="X812" s="255">
        <f t="shared" si="24"/>
        <v>-13</v>
      </c>
      <c r="Y812" s="255">
        <f t="shared" si="24"/>
        <v>-13</v>
      </c>
      <c r="Z812" s="255">
        <f t="shared" si="24"/>
        <v>26</v>
      </c>
      <c r="AA812" s="255">
        <f t="shared" si="24"/>
        <v>-52</v>
      </c>
    </row>
    <row r="813" spans="1:27" s="255" customFormat="1" ht="12.75">
      <c r="A813" s="407">
        <v>60</v>
      </c>
      <c r="B813" s="408" t="s">
        <v>199</v>
      </c>
      <c r="C813" s="409">
        <v>1</v>
      </c>
      <c r="D813" s="410">
        <v>31</v>
      </c>
      <c r="E813" s="410">
        <v>-1</v>
      </c>
      <c r="F813" s="411">
        <v>-1</v>
      </c>
      <c r="G813" s="409">
        <v>3</v>
      </c>
      <c r="H813" s="411">
        <v>0</v>
      </c>
      <c r="I813" s="409">
        <v>-2</v>
      </c>
      <c r="J813" s="411">
        <v>0</v>
      </c>
      <c r="K813" s="412">
        <v>6</v>
      </c>
      <c r="M813" s="255">
        <f t="shared" si="23"/>
        <v>1</v>
      </c>
      <c r="N813" s="255">
        <f t="shared" si="23"/>
        <v>1</v>
      </c>
      <c r="O813" s="255">
        <f t="shared" si="23"/>
        <v>9</v>
      </c>
      <c r="P813" s="255">
        <f t="shared" si="23"/>
        <v>0</v>
      </c>
      <c r="Q813" s="255">
        <f t="shared" si="22"/>
        <v>4</v>
      </c>
      <c r="R813" s="255">
        <f t="shared" si="22"/>
        <v>0</v>
      </c>
      <c r="S813" s="255">
        <f t="shared" si="22"/>
        <v>36</v>
      </c>
      <c r="U813" s="255">
        <f t="shared" si="24"/>
        <v>-31</v>
      </c>
      <c r="V813" s="255">
        <f t="shared" si="24"/>
        <v>-31</v>
      </c>
      <c r="W813" s="255">
        <f t="shared" si="24"/>
        <v>93</v>
      </c>
      <c r="X813" s="255">
        <f t="shared" si="24"/>
        <v>0</v>
      </c>
      <c r="Y813" s="255">
        <f t="shared" si="24"/>
        <v>-62</v>
      </c>
      <c r="Z813" s="255">
        <f t="shared" si="24"/>
        <v>0</v>
      </c>
      <c r="AA813" s="255">
        <f t="shared" si="24"/>
        <v>186</v>
      </c>
    </row>
    <row r="814" spans="1:27" s="255" customFormat="1" ht="12.75">
      <c r="A814" s="407">
        <v>60</v>
      </c>
      <c r="B814" s="408" t="s">
        <v>199</v>
      </c>
      <c r="C814" s="409">
        <v>2</v>
      </c>
      <c r="D814" s="410">
        <v>3</v>
      </c>
      <c r="E814" s="410">
        <v>-1</v>
      </c>
      <c r="F814" s="411">
        <v>-1</v>
      </c>
      <c r="G814" s="409">
        <v>3</v>
      </c>
      <c r="H814" s="411">
        <v>0</v>
      </c>
      <c r="I814" s="409">
        <v>-2</v>
      </c>
      <c r="J814" s="411">
        <v>0</v>
      </c>
      <c r="K814" s="412">
        <v>6</v>
      </c>
      <c r="M814" s="255">
        <f t="shared" si="23"/>
        <v>1</v>
      </c>
      <c r="N814" s="255">
        <f t="shared" si="23"/>
        <v>1</v>
      </c>
      <c r="O814" s="255">
        <f t="shared" si="23"/>
        <v>9</v>
      </c>
      <c r="P814" s="255">
        <f t="shared" si="23"/>
        <v>0</v>
      </c>
      <c r="Q814" s="255">
        <f t="shared" si="22"/>
        <v>4</v>
      </c>
      <c r="R814" s="255">
        <f t="shared" si="22"/>
        <v>0</v>
      </c>
      <c r="S814" s="255">
        <f t="shared" si="22"/>
        <v>36</v>
      </c>
      <c r="U814" s="255">
        <f t="shared" si="24"/>
        <v>-3</v>
      </c>
      <c r="V814" s="255">
        <f t="shared" si="24"/>
        <v>-3</v>
      </c>
      <c r="W814" s="255">
        <f t="shared" si="24"/>
        <v>9</v>
      </c>
      <c r="X814" s="255">
        <f t="shared" si="24"/>
        <v>0</v>
      </c>
      <c r="Y814" s="255">
        <f t="shared" si="24"/>
        <v>-6</v>
      </c>
      <c r="Z814" s="255">
        <f t="shared" si="24"/>
        <v>0</v>
      </c>
      <c r="AA814" s="255">
        <f t="shared" si="24"/>
        <v>18</v>
      </c>
    </row>
    <row r="815" spans="1:27" s="255" customFormat="1" ht="12.75">
      <c r="A815" s="407">
        <v>60</v>
      </c>
      <c r="B815" s="408" t="s">
        <v>199</v>
      </c>
      <c r="C815" s="409">
        <v>3</v>
      </c>
      <c r="D815" s="410">
        <v>33</v>
      </c>
      <c r="E815" s="410">
        <v>-1</v>
      </c>
      <c r="F815" s="411">
        <v>-1</v>
      </c>
      <c r="G815" s="409">
        <v>3</v>
      </c>
      <c r="H815" s="411">
        <v>0</v>
      </c>
      <c r="I815" s="409">
        <v>-2</v>
      </c>
      <c r="J815" s="411">
        <v>0</v>
      </c>
      <c r="K815" s="412">
        <v>6</v>
      </c>
      <c r="M815" s="255">
        <f t="shared" si="23"/>
        <v>1</v>
      </c>
      <c r="N815" s="255">
        <f t="shared" si="23"/>
        <v>1</v>
      </c>
      <c r="O815" s="255">
        <f t="shared" si="23"/>
        <v>9</v>
      </c>
      <c r="P815" s="255">
        <f t="shared" si="23"/>
        <v>0</v>
      </c>
      <c r="Q815" s="255">
        <f t="shared" si="22"/>
        <v>4</v>
      </c>
      <c r="R815" s="255">
        <f t="shared" si="22"/>
        <v>0</v>
      </c>
      <c r="S815" s="255">
        <f t="shared" si="22"/>
        <v>36</v>
      </c>
      <c r="U815" s="255">
        <f t="shared" si="24"/>
        <v>-33</v>
      </c>
      <c r="V815" s="255">
        <f t="shared" si="24"/>
        <v>-33</v>
      </c>
      <c r="W815" s="255">
        <f t="shared" si="24"/>
        <v>99</v>
      </c>
      <c r="X815" s="255">
        <f t="shared" si="24"/>
        <v>0</v>
      </c>
      <c r="Y815" s="255">
        <f t="shared" si="24"/>
        <v>-66</v>
      </c>
      <c r="Z815" s="255">
        <f t="shared" si="24"/>
        <v>0</v>
      </c>
      <c r="AA815" s="255">
        <f t="shared" si="24"/>
        <v>198</v>
      </c>
    </row>
    <row r="816" spans="1:27" s="255" customFormat="1" ht="12.75">
      <c r="A816" s="407">
        <v>60</v>
      </c>
      <c r="B816" s="408" t="s">
        <v>199</v>
      </c>
      <c r="C816" s="409">
        <v>4</v>
      </c>
      <c r="D816" s="410">
        <v>10</v>
      </c>
      <c r="E816" s="410">
        <v>-1</v>
      </c>
      <c r="F816" s="411">
        <v>-1</v>
      </c>
      <c r="G816" s="409">
        <v>3</v>
      </c>
      <c r="H816" s="411">
        <v>0</v>
      </c>
      <c r="I816" s="409">
        <v>-2</v>
      </c>
      <c r="J816" s="411">
        <v>0</v>
      </c>
      <c r="K816" s="412">
        <v>6</v>
      </c>
      <c r="M816" s="255">
        <f t="shared" si="23"/>
        <v>1</v>
      </c>
      <c r="N816" s="255">
        <f t="shared" si="23"/>
        <v>1</v>
      </c>
      <c r="O816" s="255">
        <f t="shared" si="23"/>
        <v>9</v>
      </c>
      <c r="P816" s="255">
        <f t="shared" si="23"/>
        <v>0</v>
      </c>
      <c r="Q816" s="255">
        <f t="shared" si="22"/>
        <v>4</v>
      </c>
      <c r="R816" s="255">
        <f t="shared" si="22"/>
        <v>0</v>
      </c>
      <c r="S816" s="255">
        <f t="shared" si="22"/>
        <v>36</v>
      </c>
      <c r="U816" s="255">
        <f t="shared" si="24"/>
        <v>-10</v>
      </c>
      <c r="V816" s="255">
        <f t="shared" si="24"/>
        <v>-10</v>
      </c>
      <c r="W816" s="255">
        <f t="shared" si="24"/>
        <v>30</v>
      </c>
      <c r="X816" s="255">
        <f t="shared" si="24"/>
        <v>0</v>
      </c>
      <c r="Y816" s="255">
        <f t="shared" si="24"/>
        <v>-20</v>
      </c>
      <c r="Z816" s="255">
        <f t="shared" si="24"/>
        <v>0</v>
      </c>
      <c r="AA816" s="255">
        <f t="shared" si="24"/>
        <v>60</v>
      </c>
    </row>
    <row r="817" spans="1:27" s="255" customFormat="1" ht="12.75">
      <c r="A817" s="407">
        <v>60</v>
      </c>
      <c r="B817" s="408" t="s">
        <v>199</v>
      </c>
      <c r="C817" s="409">
        <v>5</v>
      </c>
      <c r="D817" s="410">
        <v>7</v>
      </c>
      <c r="E817" s="410">
        <v>-1</v>
      </c>
      <c r="F817" s="411">
        <v>-1</v>
      </c>
      <c r="G817" s="409">
        <v>3</v>
      </c>
      <c r="H817" s="411">
        <v>0</v>
      </c>
      <c r="I817" s="409">
        <v>-2</v>
      </c>
      <c r="J817" s="411">
        <v>0</v>
      </c>
      <c r="K817" s="412">
        <v>6</v>
      </c>
      <c r="M817" s="255">
        <f t="shared" si="23"/>
        <v>1</v>
      </c>
      <c r="N817" s="255">
        <f t="shared" si="23"/>
        <v>1</v>
      </c>
      <c r="O817" s="255">
        <f t="shared" si="23"/>
        <v>9</v>
      </c>
      <c r="P817" s="255">
        <f t="shared" si="23"/>
        <v>0</v>
      </c>
      <c r="Q817" s="255">
        <f t="shared" si="22"/>
        <v>4</v>
      </c>
      <c r="R817" s="255">
        <f t="shared" si="22"/>
        <v>0</v>
      </c>
      <c r="S817" s="255">
        <f t="shared" si="22"/>
        <v>36</v>
      </c>
      <c r="U817" s="255">
        <f t="shared" si="24"/>
        <v>-7</v>
      </c>
      <c r="V817" s="255">
        <f t="shared" si="24"/>
        <v>-7</v>
      </c>
      <c r="W817" s="255">
        <f t="shared" si="24"/>
        <v>21</v>
      </c>
      <c r="X817" s="255">
        <f t="shared" si="24"/>
        <v>0</v>
      </c>
      <c r="Y817" s="255">
        <f t="shared" si="24"/>
        <v>-14</v>
      </c>
      <c r="Z817" s="255">
        <f t="shared" si="24"/>
        <v>0</v>
      </c>
      <c r="AA817" s="255">
        <f t="shared" si="24"/>
        <v>42</v>
      </c>
    </row>
    <row r="818" spans="1:27" s="255" customFormat="1" ht="12.75">
      <c r="A818" s="407">
        <v>60</v>
      </c>
      <c r="B818" s="408" t="s">
        <v>199</v>
      </c>
      <c r="C818" s="409">
        <v>6</v>
      </c>
      <c r="D818" s="410">
        <v>13</v>
      </c>
      <c r="E818" s="410">
        <v>-1</v>
      </c>
      <c r="F818" s="411">
        <v>-1</v>
      </c>
      <c r="G818" s="409">
        <v>3</v>
      </c>
      <c r="H818" s="411">
        <v>0</v>
      </c>
      <c r="I818" s="409">
        <v>-2</v>
      </c>
      <c r="J818" s="411">
        <v>0</v>
      </c>
      <c r="K818" s="412">
        <v>6</v>
      </c>
      <c r="M818" s="255">
        <f t="shared" si="23"/>
        <v>1</v>
      </c>
      <c r="N818" s="255">
        <f t="shared" si="23"/>
        <v>1</v>
      </c>
      <c r="O818" s="255">
        <f t="shared" si="23"/>
        <v>9</v>
      </c>
      <c r="P818" s="255">
        <f t="shared" si="23"/>
        <v>0</v>
      </c>
      <c r="Q818" s="255">
        <f t="shared" si="22"/>
        <v>4</v>
      </c>
      <c r="R818" s="255">
        <f t="shared" si="22"/>
        <v>0</v>
      </c>
      <c r="S818" s="255">
        <f t="shared" si="22"/>
        <v>36</v>
      </c>
      <c r="U818" s="255">
        <f t="shared" si="24"/>
        <v>-13</v>
      </c>
      <c r="V818" s="255">
        <f t="shared" si="24"/>
        <v>-13</v>
      </c>
      <c r="W818" s="255">
        <f t="shared" si="24"/>
        <v>39</v>
      </c>
      <c r="X818" s="255">
        <f t="shared" si="24"/>
        <v>0</v>
      </c>
      <c r="Y818" s="255">
        <f t="shared" si="24"/>
        <v>-26</v>
      </c>
      <c r="Z818" s="255">
        <f t="shared" si="24"/>
        <v>0</v>
      </c>
      <c r="AA818" s="255">
        <f t="shared" si="24"/>
        <v>78</v>
      </c>
    </row>
    <row r="819" spans="1:27" s="255" customFormat="1" ht="12.75">
      <c r="A819" s="407">
        <v>60</v>
      </c>
      <c r="B819" s="408" t="s">
        <v>199</v>
      </c>
      <c r="C819" s="409">
        <v>7</v>
      </c>
      <c r="D819" s="410">
        <v>3</v>
      </c>
      <c r="E819" s="410">
        <v>-1</v>
      </c>
      <c r="F819" s="411">
        <v>-1</v>
      </c>
      <c r="G819" s="409">
        <v>3</v>
      </c>
      <c r="H819" s="411">
        <v>0</v>
      </c>
      <c r="I819" s="409">
        <v>-2</v>
      </c>
      <c r="J819" s="411">
        <v>0</v>
      </c>
      <c r="K819" s="412">
        <v>6</v>
      </c>
      <c r="M819" s="255">
        <f t="shared" si="23"/>
        <v>1</v>
      </c>
      <c r="N819" s="255">
        <f t="shared" si="23"/>
        <v>1</v>
      </c>
      <c r="O819" s="255">
        <f t="shared" si="23"/>
        <v>9</v>
      </c>
      <c r="P819" s="255">
        <f t="shared" si="23"/>
        <v>0</v>
      </c>
      <c r="Q819" s="255">
        <f t="shared" si="22"/>
        <v>4</v>
      </c>
      <c r="R819" s="255">
        <f t="shared" si="22"/>
        <v>0</v>
      </c>
      <c r="S819" s="255">
        <f t="shared" si="22"/>
        <v>36</v>
      </c>
      <c r="U819" s="255">
        <f t="shared" si="24"/>
        <v>-3</v>
      </c>
      <c r="V819" s="255">
        <f t="shared" si="24"/>
        <v>-3</v>
      </c>
      <c r="W819" s="255">
        <f t="shared" si="24"/>
        <v>9</v>
      </c>
      <c r="X819" s="255">
        <f t="shared" si="24"/>
        <v>0</v>
      </c>
      <c r="Y819" s="255">
        <f t="shared" si="24"/>
        <v>-6</v>
      </c>
      <c r="Z819" s="255">
        <f t="shared" si="24"/>
        <v>0</v>
      </c>
      <c r="AA819" s="255">
        <f t="shared" si="24"/>
        <v>18</v>
      </c>
    </row>
    <row r="820" spans="1:27" s="255" customFormat="1" ht="12.75">
      <c r="A820" s="407">
        <v>60</v>
      </c>
      <c r="B820" s="408" t="s">
        <v>199</v>
      </c>
      <c r="C820" s="409">
        <v>8</v>
      </c>
      <c r="D820" s="410">
        <v>3</v>
      </c>
      <c r="E820" s="410">
        <v>-1</v>
      </c>
      <c r="F820" s="411">
        <v>-1</v>
      </c>
      <c r="G820" s="409">
        <v>3</v>
      </c>
      <c r="H820" s="411">
        <v>0</v>
      </c>
      <c r="I820" s="409">
        <v>-2</v>
      </c>
      <c r="J820" s="411">
        <v>0</v>
      </c>
      <c r="K820" s="412">
        <v>6</v>
      </c>
      <c r="M820" s="255">
        <f t="shared" si="23"/>
        <v>1</v>
      </c>
      <c r="N820" s="255">
        <f t="shared" si="23"/>
        <v>1</v>
      </c>
      <c r="O820" s="255">
        <f t="shared" si="23"/>
        <v>9</v>
      </c>
      <c r="P820" s="255">
        <f t="shared" si="23"/>
        <v>0</v>
      </c>
      <c r="Q820" s="255">
        <f t="shared" si="22"/>
        <v>4</v>
      </c>
      <c r="R820" s="255">
        <f t="shared" si="22"/>
        <v>0</v>
      </c>
      <c r="S820" s="255">
        <f t="shared" si="22"/>
        <v>36</v>
      </c>
      <c r="U820" s="255">
        <f t="shared" si="24"/>
        <v>-3</v>
      </c>
      <c r="V820" s="255">
        <f t="shared" si="24"/>
        <v>-3</v>
      </c>
      <c r="W820" s="255">
        <f t="shared" si="24"/>
        <v>9</v>
      </c>
      <c r="X820" s="255">
        <f t="shared" si="24"/>
        <v>0</v>
      </c>
      <c r="Y820" s="255">
        <f t="shared" si="24"/>
        <v>-6</v>
      </c>
      <c r="Z820" s="255">
        <f t="shared" si="24"/>
        <v>0</v>
      </c>
      <c r="AA820" s="255">
        <f t="shared" si="24"/>
        <v>18</v>
      </c>
    </row>
    <row r="821" spans="1:27" s="255" customFormat="1" ht="12.75">
      <c r="A821" s="407">
        <v>60</v>
      </c>
      <c r="B821" s="408" t="s">
        <v>199</v>
      </c>
      <c r="C821" s="409">
        <v>9</v>
      </c>
      <c r="D821" s="410">
        <v>33</v>
      </c>
      <c r="E821" s="410">
        <v>-1</v>
      </c>
      <c r="F821" s="411">
        <v>-1</v>
      </c>
      <c r="G821" s="409">
        <v>3</v>
      </c>
      <c r="H821" s="411">
        <v>0</v>
      </c>
      <c r="I821" s="409">
        <v>-2</v>
      </c>
      <c r="J821" s="411">
        <v>0</v>
      </c>
      <c r="K821" s="412">
        <v>6</v>
      </c>
      <c r="M821" s="255">
        <f t="shared" si="23"/>
        <v>1</v>
      </c>
      <c r="N821" s="255">
        <f t="shared" si="23"/>
        <v>1</v>
      </c>
      <c r="O821" s="255">
        <f t="shared" si="23"/>
        <v>9</v>
      </c>
      <c r="P821" s="255">
        <f t="shared" si="23"/>
        <v>0</v>
      </c>
      <c r="Q821" s="255">
        <f t="shared" si="22"/>
        <v>4</v>
      </c>
      <c r="R821" s="255">
        <f t="shared" si="22"/>
        <v>0</v>
      </c>
      <c r="S821" s="255">
        <f t="shared" si="22"/>
        <v>36</v>
      </c>
      <c r="U821" s="255">
        <f t="shared" si="24"/>
        <v>-33</v>
      </c>
      <c r="V821" s="255">
        <f t="shared" si="24"/>
        <v>-33</v>
      </c>
      <c r="W821" s="255">
        <f t="shared" si="24"/>
        <v>99</v>
      </c>
      <c r="X821" s="255">
        <f t="shared" si="24"/>
        <v>0</v>
      </c>
      <c r="Y821" s="255">
        <f t="shared" si="24"/>
        <v>-66</v>
      </c>
      <c r="Z821" s="255">
        <f t="shared" si="24"/>
        <v>0</v>
      </c>
      <c r="AA821" s="255">
        <f t="shared" si="24"/>
        <v>198</v>
      </c>
    </row>
    <row r="822" spans="1:27" s="255" customFormat="1" ht="12.75">
      <c r="A822" s="407">
        <v>60</v>
      </c>
      <c r="B822" s="408" t="s">
        <v>199</v>
      </c>
      <c r="C822" s="409">
        <v>10</v>
      </c>
      <c r="D822" s="410">
        <v>13</v>
      </c>
      <c r="E822" s="410">
        <v>-1</v>
      </c>
      <c r="F822" s="411">
        <v>-1</v>
      </c>
      <c r="G822" s="409">
        <v>3</v>
      </c>
      <c r="H822" s="411">
        <v>0</v>
      </c>
      <c r="I822" s="409">
        <v>-2</v>
      </c>
      <c r="J822" s="411">
        <v>0</v>
      </c>
      <c r="K822" s="412">
        <v>6</v>
      </c>
      <c r="M822" s="255">
        <f t="shared" si="23"/>
        <v>1</v>
      </c>
      <c r="N822" s="255">
        <f t="shared" si="23"/>
        <v>1</v>
      </c>
      <c r="O822" s="255">
        <f t="shared" si="23"/>
        <v>9</v>
      </c>
      <c r="P822" s="255">
        <f t="shared" si="23"/>
        <v>0</v>
      </c>
      <c r="Q822" s="255">
        <f t="shared" si="22"/>
        <v>4</v>
      </c>
      <c r="R822" s="255">
        <f t="shared" si="22"/>
        <v>0</v>
      </c>
      <c r="S822" s="255">
        <f t="shared" si="22"/>
        <v>36</v>
      </c>
      <c r="U822" s="255">
        <f t="shared" si="24"/>
        <v>-13</v>
      </c>
      <c r="V822" s="255">
        <f t="shared" si="24"/>
        <v>-13</v>
      </c>
      <c r="W822" s="255">
        <f t="shared" si="24"/>
        <v>39</v>
      </c>
      <c r="X822" s="255">
        <f t="shared" si="24"/>
        <v>0</v>
      </c>
      <c r="Y822" s="255">
        <f t="shared" si="24"/>
        <v>-26</v>
      </c>
      <c r="Z822" s="255">
        <f t="shared" si="24"/>
        <v>0</v>
      </c>
      <c r="AA822" s="255">
        <f t="shared" si="24"/>
        <v>78</v>
      </c>
    </row>
    <row r="823" spans="1:27" s="255" customFormat="1" ht="12.75">
      <c r="A823" s="407">
        <v>60</v>
      </c>
      <c r="B823" s="408" t="s">
        <v>200</v>
      </c>
      <c r="C823" s="409">
        <v>1</v>
      </c>
      <c r="D823" s="410">
        <v>3</v>
      </c>
      <c r="E823" s="410">
        <v>-1</v>
      </c>
      <c r="F823" s="411">
        <v>-1</v>
      </c>
      <c r="G823" s="409">
        <v>3</v>
      </c>
      <c r="H823" s="411">
        <v>1</v>
      </c>
      <c r="I823" s="409">
        <v>-1</v>
      </c>
      <c r="J823" s="411">
        <v>-2</v>
      </c>
      <c r="K823" s="412">
        <v>-4</v>
      </c>
      <c r="M823" s="255">
        <f t="shared" si="23"/>
        <v>1</v>
      </c>
      <c r="N823" s="255">
        <f t="shared" si="23"/>
        <v>1</v>
      </c>
      <c r="O823" s="255">
        <f t="shared" si="23"/>
        <v>9</v>
      </c>
      <c r="P823" s="255">
        <f t="shared" si="23"/>
        <v>1</v>
      </c>
      <c r="Q823" s="255">
        <f t="shared" si="22"/>
        <v>1</v>
      </c>
      <c r="R823" s="255">
        <f t="shared" si="22"/>
        <v>4</v>
      </c>
      <c r="S823" s="255">
        <f t="shared" si="22"/>
        <v>16</v>
      </c>
      <c r="U823" s="255">
        <f t="shared" si="24"/>
        <v>-3</v>
      </c>
      <c r="V823" s="255">
        <f t="shared" si="24"/>
        <v>-3</v>
      </c>
      <c r="W823" s="255">
        <f t="shared" si="24"/>
        <v>9</v>
      </c>
      <c r="X823" s="255">
        <f t="shared" si="24"/>
        <v>3</v>
      </c>
      <c r="Y823" s="255">
        <f t="shared" si="24"/>
        <v>-3</v>
      </c>
      <c r="Z823" s="255">
        <f t="shared" si="24"/>
        <v>-6</v>
      </c>
      <c r="AA823" s="255">
        <f t="shared" si="24"/>
        <v>-12</v>
      </c>
    </row>
    <row r="824" spans="1:27" s="255" customFormat="1" ht="12.75">
      <c r="A824" s="407">
        <v>60</v>
      </c>
      <c r="B824" s="408" t="s">
        <v>200</v>
      </c>
      <c r="C824" s="409">
        <v>2</v>
      </c>
      <c r="D824" s="410">
        <v>22</v>
      </c>
      <c r="E824" s="410">
        <v>-1</v>
      </c>
      <c r="F824" s="411">
        <v>-1</v>
      </c>
      <c r="G824" s="409">
        <v>3</v>
      </c>
      <c r="H824" s="411">
        <v>1</v>
      </c>
      <c r="I824" s="409">
        <v>-1</v>
      </c>
      <c r="J824" s="411">
        <v>-2</v>
      </c>
      <c r="K824" s="412">
        <v>-4</v>
      </c>
      <c r="M824" s="255">
        <f t="shared" si="23"/>
        <v>1</v>
      </c>
      <c r="N824" s="255">
        <f t="shared" si="23"/>
        <v>1</v>
      </c>
      <c r="O824" s="255">
        <f t="shared" si="23"/>
        <v>9</v>
      </c>
      <c r="P824" s="255">
        <f t="shared" si="23"/>
        <v>1</v>
      </c>
      <c r="Q824" s="255">
        <f t="shared" si="22"/>
        <v>1</v>
      </c>
      <c r="R824" s="255">
        <f t="shared" si="22"/>
        <v>4</v>
      </c>
      <c r="S824" s="255">
        <f t="shared" si="22"/>
        <v>16</v>
      </c>
      <c r="U824" s="255">
        <f t="shared" si="24"/>
        <v>-22</v>
      </c>
      <c r="V824" s="255">
        <f t="shared" si="24"/>
        <v>-22</v>
      </c>
      <c r="W824" s="255">
        <f t="shared" si="24"/>
        <v>66</v>
      </c>
      <c r="X824" s="255">
        <f t="shared" si="24"/>
        <v>22</v>
      </c>
      <c r="Y824" s="255">
        <f t="shared" si="24"/>
        <v>-22</v>
      </c>
      <c r="Z824" s="255">
        <f t="shared" si="24"/>
        <v>-44</v>
      </c>
      <c r="AA824" s="255">
        <f t="shared" si="24"/>
        <v>-88</v>
      </c>
    </row>
    <row r="825" spans="1:27" s="255" customFormat="1" ht="12.75">
      <c r="A825" s="407">
        <v>60</v>
      </c>
      <c r="B825" s="408" t="s">
        <v>200</v>
      </c>
      <c r="C825" s="409">
        <v>3</v>
      </c>
      <c r="D825" s="410">
        <v>15</v>
      </c>
      <c r="E825" s="410">
        <v>-1</v>
      </c>
      <c r="F825" s="411">
        <v>-1</v>
      </c>
      <c r="G825" s="409">
        <v>3</v>
      </c>
      <c r="H825" s="411">
        <v>1</v>
      </c>
      <c r="I825" s="409">
        <v>-1</v>
      </c>
      <c r="J825" s="411">
        <v>-2</v>
      </c>
      <c r="K825" s="412">
        <v>-4</v>
      </c>
      <c r="M825" s="255">
        <f t="shared" si="23"/>
        <v>1</v>
      </c>
      <c r="N825" s="255">
        <f t="shared" si="23"/>
        <v>1</v>
      </c>
      <c r="O825" s="255">
        <f t="shared" si="23"/>
        <v>9</v>
      </c>
      <c r="P825" s="255">
        <f t="shared" si="23"/>
        <v>1</v>
      </c>
      <c r="Q825" s="255">
        <f t="shared" si="22"/>
        <v>1</v>
      </c>
      <c r="R825" s="255">
        <f t="shared" si="22"/>
        <v>4</v>
      </c>
      <c r="S825" s="255">
        <f t="shared" si="22"/>
        <v>16</v>
      </c>
      <c r="U825" s="255">
        <f t="shared" si="24"/>
        <v>-15</v>
      </c>
      <c r="V825" s="255">
        <f t="shared" si="24"/>
        <v>-15</v>
      </c>
      <c r="W825" s="255">
        <f t="shared" si="24"/>
        <v>45</v>
      </c>
      <c r="X825" s="255">
        <f t="shared" si="24"/>
        <v>15</v>
      </c>
      <c r="Y825" s="255">
        <f t="shared" si="24"/>
        <v>-15</v>
      </c>
      <c r="Z825" s="255">
        <f t="shared" si="24"/>
        <v>-30</v>
      </c>
      <c r="AA825" s="255">
        <f t="shared" si="24"/>
        <v>-60</v>
      </c>
    </row>
    <row r="826" spans="1:27" s="255" customFormat="1" ht="12.75">
      <c r="A826" s="407">
        <v>60</v>
      </c>
      <c r="B826" s="408" t="s">
        <v>200</v>
      </c>
      <c r="C826" s="409">
        <v>4</v>
      </c>
      <c r="D826" s="410">
        <v>32</v>
      </c>
      <c r="E826" s="410">
        <v>-1</v>
      </c>
      <c r="F826" s="411">
        <v>-1</v>
      </c>
      <c r="G826" s="409">
        <v>3</v>
      </c>
      <c r="H826" s="411">
        <v>1</v>
      </c>
      <c r="I826" s="409">
        <v>-1</v>
      </c>
      <c r="J826" s="411">
        <v>-2</v>
      </c>
      <c r="K826" s="412">
        <v>-4</v>
      </c>
      <c r="M826" s="255">
        <f t="shared" si="23"/>
        <v>1</v>
      </c>
      <c r="N826" s="255">
        <f t="shared" si="23"/>
        <v>1</v>
      </c>
      <c r="O826" s="255">
        <f t="shared" si="23"/>
        <v>9</v>
      </c>
      <c r="P826" s="255">
        <f t="shared" si="23"/>
        <v>1</v>
      </c>
      <c r="Q826" s="255">
        <f t="shared" si="22"/>
        <v>1</v>
      </c>
      <c r="R826" s="255">
        <f t="shared" si="22"/>
        <v>4</v>
      </c>
      <c r="S826" s="255">
        <f t="shared" si="22"/>
        <v>16</v>
      </c>
      <c r="U826" s="255">
        <f t="shared" si="24"/>
        <v>-32</v>
      </c>
      <c r="V826" s="255">
        <f t="shared" si="24"/>
        <v>-32</v>
      </c>
      <c r="W826" s="255">
        <f t="shared" si="24"/>
        <v>96</v>
      </c>
      <c r="X826" s="255">
        <f t="shared" si="24"/>
        <v>32</v>
      </c>
      <c r="Y826" s="255">
        <f t="shared" si="24"/>
        <v>-32</v>
      </c>
      <c r="Z826" s="255">
        <f t="shared" si="24"/>
        <v>-64</v>
      </c>
      <c r="AA826" s="255">
        <f t="shared" si="24"/>
        <v>-128</v>
      </c>
    </row>
    <row r="827" spans="1:27" s="255" customFormat="1" ht="12.75">
      <c r="A827" s="407">
        <v>60</v>
      </c>
      <c r="B827" s="408" t="s">
        <v>200</v>
      </c>
      <c r="C827" s="409">
        <v>5</v>
      </c>
      <c r="D827" s="410">
        <v>9</v>
      </c>
      <c r="E827" s="410">
        <v>-1</v>
      </c>
      <c r="F827" s="411">
        <v>-1</v>
      </c>
      <c r="G827" s="409">
        <v>3</v>
      </c>
      <c r="H827" s="411">
        <v>1</v>
      </c>
      <c r="I827" s="409">
        <v>-1</v>
      </c>
      <c r="J827" s="411">
        <v>-2</v>
      </c>
      <c r="K827" s="412">
        <v>-4</v>
      </c>
      <c r="M827" s="255">
        <f t="shared" si="23"/>
        <v>1</v>
      </c>
      <c r="N827" s="255">
        <f t="shared" si="23"/>
        <v>1</v>
      </c>
      <c r="O827" s="255">
        <f t="shared" si="23"/>
        <v>9</v>
      </c>
      <c r="P827" s="255">
        <f t="shared" si="23"/>
        <v>1</v>
      </c>
      <c r="Q827" s="255">
        <f t="shared" si="22"/>
        <v>1</v>
      </c>
      <c r="R827" s="255">
        <f t="shared" si="22"/>
        <v>4</v>
      </c>
      <c r="S827" s="255">
        <f t="shared" si="22"/>
        <v>16</v>
      </c>
      <c r="U827" s="255">
        <f t="shared" si="24"/>
        <v>-9</v>
      </c>
      <c r="V827" s="255">
        <f t="shared" si="24"/>
        <v>-9</v>
      </c>
      <c r="W827" s="255">
        <f t="shared" si="24"/>
        <v>27</v>
      </c>
      <c r="X827" s="255">
        <f t="shared" si="24"/>
        <v>9</v>
      </c>
      <c r="Y827" s="255">
        <f t="shared" si="24"/>
        <v>-9</v>
      </c>
      <c r="Z827" s="255">
        <f t="shared" si="24"/>
        <v>-18</v>
      </c>
      <c r="AA827" s="255">
        <f t="shared" si="24"/>
        <v>-36</v>
      </c>
    </row>
    <row r="828" spans="1:27" s="255" customFormat="1" ht="12.75">
      <c r="A828" s="407">
        <v>60</v>
      </c>
      <c r="B828" s="408" t="s">
        <v>200</v>
      </c>
      <c r="C828" s="409">
        <v>6</v>
      </c>
      <c r="D828" s="410">
        <v>7</v>
      </c>
      <c r="E828" s="410">
        <v>-1</v>
      </c>
      <c r="F828" s="411">
        <v>-1</v>
      </c>
      <c r="G828" s="409">
        <v>3</v>
      </c>
      <c r="H828" s="411">
        <v>1</v>
      </c>
      <c r="I828" s="409">
        <v>-1</v>
      </c>
      <c r="J828" s="411">
        <v>-2</v>
      </c>
      <c r="K828" s="412">
        <v>-4</v>
      </c>
      <c r="M828" s="255">
        <f t="shared" si="23"/>
        <v>1</v>
      </c>
      <c r="N828" s="255">
        <f t="shared" si="23"/>
        <v>1</v>
      </c>
      <c r="O828" s="255">
        <f t="shared" si="23"/>
        <v>9</v>
      </c>
      <c r="P828" s="255">
        <f t="shared" si="23"/>
        <v>1</v>
      </c>
      <c r="Q828" s="255">
        <f t="shared" si="22"/>
        <v>1</v>
      </c>
      <c r="R828" s="255">
        <f t="shared" si="22"/>
        <v>4</v>
      </c>
      <c r="S828" s="255">
        <f t="shared" si="22"/>
        <v>16</v>
      </c>
      <c r="U828" s="255">
        <f t="shared" si="24"/>
        <v>-7</v>
      </c>
      <c r="V828" s="255">
        <f t="shared" si="24"/>
        <v>-7</v>
      </c>
      <c r="W828" s="255">
        <f t="shared" si="24"/>
        <v>21</v>
      </c>
      <c r="X828" s="255">
        <f t="shared" si="24"/>
        <v>7</v>
      </c>
      <c r="Y828" s="255">
        <f t="shared" si="24"/>
        <v>-7</v>
      </c>
      <c r="Z828" s="255">
        <f t="shared" si="24"/>
        <v>-14</v>
      </c>
      <c r="AA828" s="255">
        <f t="shared" si="24"/>
        <v>-28</v>
      </c>
    </row>
    <row r="829" spans="1:27" s="255" customFormat="1" ht="12.75">
      <c r="A829" s="407">
        <v>60</v>
      </c>
      <c r="B829" s="408" t="s">
        <v>200</v>
      </c>
      <c r="C829" s="409">
        <v>7</v>
      </c>
      <c r="D829" s="410">
        <v>24</v>
      </c>
      <c r="E829" s="410">
        <v>-1</v>
      </c>
      <c r="F829" s="411">
        <v>-1</v>
      </c>
      <c r="G829" s="409">
        <v>3</v>
      </c>
      <c r="H829" s="411">
        <v>1</v>
      </c>
      <c r="I829" s="409">
        <v>-1</v>
      </c>
      <c r="J829" s="411">
        <v>-2</v>
      </c>
      <c r="K829" s="412">
        <v>-4</v>
      </c>
      <c r="M829" s="255">
        <f t="shared" si="23"/>
        <v>1</v>
      </c>
      <c r="N829" s="255">
        <f t="shared" si="23"/>
        <v>1</v>
      </c>
      <c r="O829" s="255">
        <f t="shared" si="23"/>
        <v>9</v>
      </c>
      <c r="P829" s="255">
        <f t="shared" si="23"/>
        <v>1</v>
      </c>
      <c r="Q829" s="255">
        <f t="shared" si="22"/>
        <v>1</v>
      </c>
      <c r="R829" s="255">
        <f t="shared" si="22"/>
        <v>4</v>
      </c>
      <c r="S829" s="255">
        <f t="shared" si="22"/>
        <v>16</v>
      </c>
      <c r="U829" s="255">
        <f t="shared" si="24"/>
        <v>-24</v>
      </c>
      <c r="V829" s="255">
        <f t="shared" si="24"/>
        <v>-24</v>
      </c>
      <c r="W829" s="255">
        <f t="shared" si="24"/>
        <v>72</v>
      </c>
      <c r="X829" s="255">
        <f t="shared" si="24"/>
        <v>24</v>
      </c>
      <c r="Y829" s="255">
        <f t="shared" si="24"/>
        <v>-24</v>
      </c>
      <c r="Z829" s="255">
        <f t="shared" si="24"/>
        <v>-48</v>
      </c>
      <c r="AA829" s="255">
        <f t="shared" si="24"/>
        <v>-96</v>
      </c>
    </row>
    <row r="830" spans="1:27" s="255" customFormat="1" ht="12.75">
      <c r="A830" s="407">
        <v>60</v>
      </c>
      <c r="B830" s="408" t="s">
        <v>200</v>
      </c>
      <c r="C830" s="409">
        <v>8</v>
      </c>
      <c r="D830" s="410">
        <v>9</v>
      </c>
      <c r="E830" s="410">
        <v>-1</v>
      </c>
      <c r="F830" s="411">
        <v>-1</v>
      </c>
      <c r="G830" s="409">
        <v>3</v>
      </c>
      <c r="H830" s="411">
        <v>1</v>
      </c>
      <c r="I830" s="409">
        <v>-1</v>
      </c>
      <c r="J830" s="411">
        <v>-2</v>
      </c>
      <c r="K830" s="412">
        <v>-4</v>
      </c>
      <c r="M830" s="255">
        <f t="shared" si="23"/>
        <v>1</v>
      </c>
      <c r="N830" s="255">
        <f t="shared" si="23"/>
        <v>1</v>
      </c>
      <c r="O830" s="255">
        <f t="shared" si="23"/>
        <v>9</v>
      </c>
      <c r="P830" s="255">
        <f t="shared" si="23"/>
        <v>1</v>
      </c>
      <c r="Q830" s="255">
        <f t="shared" si="22"/>
        <v>1</v>
      </c>
      <c r="R830" s="255">
        <f t="shared" si="22"/>
        <v>4</v>
      </c>
      <c r="S830" s="255">
        <f t="shared" si="22"/>
        <v>16</v>
      </c>
      <c r="U830" s="255">
        <f t="shared" si="24"/>
        <v>-9</v>
      </c>
      <c r="V830" s="255">
        <f t="shared" si="24"/>
        <v>-9</v>
      </c>
      <c r="W830" s="255">
        <f t="shared" si="24"/>
        <v>27</v>
      </c>
      <c r="X830" s="255">
        <f t="shared" si="24"/>
        <v>9</v>
      </c>
      <c r="Y830" s="255">
        <f t="shared" si="24"/>
        <v>-9</v>
      </c>
      <c r="Z830" s="255">
        <f t="shared" si="24"/>
        <v>-18</v>
      </c>
      <c r="AA830" s="255">
        <f t="shared" si="24"/>
        <v>-36</v>
      </c>
    </row>
    <row r="831" spans="1:27" s="255" customFormat="1" ht="12.75">
      <c r="A831" s="407">
        <v>60</v>
      </c>
      <c r="B831" s="408" t="s">
        <v>200</v>
      </c>
      <c r="C831" s="409">
        <v>9</v>
      </c>
      <c r="D831" s="410">
        <v>4</v>
      </c>
      <c r="E831" s="410">
        <v>-1</v>
      </c>
      <c r="F831" s="411">
        <v>-1</v>
      </c>
      <c r="G831" s="409">
        <v>3</v>
      </c>
      <c r="H831" s="411">
        <v>1</v>
      </c>
      <c r="I831" s="409">
        <v>-1</v>
      </c>
      <c r="J831" s="411">
        <v>-2</v>
      </c>
      <c r="K831" s="412">
        <v>-4</v>
      </c>
      <c r="M831" s="255">
        <f t="shared" si="23"/>
        <v>1</v>
      </c>
      <c r="N831" s="255">
        <f t="shared" si="23"/>
        <v>1</v>
      </c>
      <c r="O831" s="255">
        <f t="shared" si="23"/>
        <v>9</v>
      </c>
      <c r="P831" s="255">
        <f t="shared" si="23"/>
        <v>1</v>
      </c>
      <c r="Q831" s="255">
        <f t="shared" si="22"/>
        <v>1</v>
      </c>
      <c r="R831" s="255">
        <f t="shared" si="22"/>
        <v>4</v>
      </c>
      <c r="S831" s="255">
        <f t="shared" si="22"/>
        <v>16</v>
      </c>
      <c r="U831" s="255">
        <f t="shared" si="24"/>
        <v>-4</v>
      </c>
      <c r="V831" s="255">
        <f t="shared" si="24"/>
        <v>-4</v>
      </c>
      <c r="W831" s="255">
        <f t="shared" si="24"/>
        <v>12</v>
      </c>
      <c r="X831" s="255">
        <f t="shared" si="24"/>
        <v>4</v>
      </c>
      <c r="Y831" s="255">
        <f t="shared" si="24"/>
        <v>-4</v>
      </c>
      <c r="Z831" s="255">
        <f t="shared" si="24"/>
        <v>-8</v>
      </c>
      <c r="AA831" s="255">
        <f t="shared" si="24"/>
        <v>-16</v>
      </c>
    </row>
    <row r="832" spans="1:27" s="255" customFormat="1" ht="12.75">
      <c r="A832" s="407">
        <v>60</v>
      </c>
      <c r="B832" s="408" t="s">
        <v>200</v>
      </c>
      <c r="C832" s="409">
        <v>10</v>
      </c>
      <c r="D832" s="410">
        <v>5</v>
      </c>
      <c r="E832" s="410">
        <v>-1</v>
      </c>
      <c r="F832" s="411">
        <v>-1</v>
      </c>
      <c r="G832" s="409">
        <v>3</v>
      </c>
      <c r="H832" s="411">
        <v>1</v>
      </c>
      <c r="I832" s="409">
        <v>-1</v>
      </c>
      <c r="J832" s="411">
        <v>-2</v>
      </c>
      <c r="K832" s="412">
        <v>-4</v>
      </c>
      <c r="M832" s="255">
        <f t="shared" si="23"/>
        <v>1</v>
      </c>
      <c r="N832" s="255">
        <f t="shared" si="23"/>
        <v>1</v>
      </c>
      <c r="O832" s="255">
        <f t="shared" si="23"/>
        <v>9</v>
      </c>
      <c r="P832" s="255">
        <f t="shared" si="23"/>
        <v>1</v>
      </c>
      <c r="Q832" s="255">
        <f t="shared" si="22"/>
        <v>1</v>
      </c>
      <c r="R832" s="255">
        <f t="shared" si="22"/>
        <v>4</v>
      </c>
      <c r="S832" s="255">
        <f t="shared" si="22"/>
        <v>16</v>
      </c>
      <c r="U832" s="255">
        <f t="shared" si="24"/>
        <v>-5</v>
      </c>
      <c r="V832" s="255">
        <f t="shared" si="24"/>
        <v>-5</v>
      </c>
      <c r="W832" s="255">
        <f t="shared" si="24"/>
        <v>15</v>
      </c>
      <c r="X832" s="255">
        <f t="shared" si="24"/>
        <v>5</v>
      </c>
      <c r="Y832" s="255">
        <f t="shared" si="24"/>
        <v>-5</v>
      </c>
      <c r="Z832" s="255">
        <f t="shared" si="24"/>
        <v>-10</v>
      </c>
      <c r="AA832" s="255">
        <f t="shared" si="24"/>
        <v>-20</v>
      </c>
    </row>
    <row r="833" spans="1:27" s="255" customFormat="1" ht="12.75">
      <c r="A833" s="407">
        <v>60</v>
      </c>
      <c r="B833" s="408" t="s">
        <v>128</v>
      </c>
      <c r="C833" s="409">
        <v>1</v>
      </c>
      <c r="D833" s="410">
        <v>30</v>
      </c>
      <c r="E833" s="410">
        <v>-1</v>
      </c>
      <c r="F833" s="411">
        <v>-1</v>
      </c>
      <c r="G833" s="409">
        <v>3</v>
      </c>
      <c r="H833" s="411">
        <v>2</v>
      </c>
      <c r="I833" s="409">
        <v>2</v>
      </c>
      <c r="J833" s="411">
        <v>1</v>
      </c>
      <c r="K833" s="412">
        <v>1</v>
      </c>
      <c r="M833" s="255">
        <f t="shared" si="23"/>
        <v>1</v>
      </c>
      <c r="N833" s="255">
        <f t="shared" si="23"/>
        <v>1</v>
      </c>
      <c r="O833" s="255">
        <f t="shared" si="23"/>
        <v>9</v>
      </c>
      <c r="P833" s="255">
        <f t="shared" si="23"/>
        <v>4</v>
      </c>
      <c r="Q833" s="255">
        <f t="shared" si="22"/>
        <v>4</v>
      </c>
      <c r="R833" s="255">
        <f t="shared" si="22"/>
        <v>1</v>
      </c>
      <c r="S833" s="255">
        <f t="shared" si="22"/>
        <v>1</v>
      </c>
      <c r="U833" s="255">
        <f t="shared" si="24"/>
        <v>-30</v>
      </c>
      <c r="V833" s="255">
        <f t="shared" si="24"/>
        <v>-30</v>
      </c>
      <c r="W833" s="255">
        <f t="shared" si="24"/>
        <v>90</v>
      </c>
      <c r="X833" s="255">
        <f t="shared" si="24"/>
        <v>60</v>
      </c>
      <c r="Y833" s="255">
        <f t="shared" si="24"/>
        <v>60</v>
      </c>
      <c r="Z833" s="255">
        <f t="shared" si="24"/>
        <v>30</v>
      </c>
      <c r="AA833" s="255">
        <f t="shared" si="24"/>
        <v>30</v>
      </c>
    </row>
    <row r="834" spans="1:27" s="255" customFormat="1" ht="12.75">
      <c r="A834" s="407">
        <v>60</v>
      </c>
      <c r="B834" s="408" t="s">
        <v>128</v>
      </c>
      <c r="C834" s="409">
        <v>2</v>
      </c>
      <c r="D834" s="410">
        <v>27</v>
      </c>
      <c r="E834" s="410">
        <v>-1</v>
      </c>
      <c r="F834" s="411">
        <v>-1</v>
      </c>
      <c r="G834" s="409">
        <v>3</v>
      </c>
      <c r="H834" s="411">
        <v>2</v>
      </c>
      <c r="I834" s="409">
        <v>2</v>
      </c>
      <c r="J834" s="411">
        <v>1</v>
      </c>
      <c r="K834" s="412">
        <v>1</v>
      </c>
      <c r="M834" s="255">
        <f t="shared" si="23"/>
        <v>1</v>
      </c>
      <c r="N834" s="255">
        <f t="shared" si="23"/>
        <v>1</v>
      </c>
      <c r="O834" s="255">
        <f t="shared" si="23"/>
        <v>9</v>
      </c>
      <c r="P834" s="255">
        <f t="shared" si="23"/>
        <v>4</v>
      </c>
      <c r="Q834" s="255">
        <f t="shared" si="22"/>
        <v>4</v>
      </c>
      <c r="R834" s="255">
        <f t="shared" si="22"/>
        <v>1</v>
      </c>
      <c r="S834" s="255">
        <f t="shared" si="22"/>
        <v>1</v>
      </c>
      <c r="U834" s="255">
        <f t="shared" si="24"/>
        <v>-27</v>
      </c>
      <c r="V834" s="255">
        <f t="shared" si="24"/>
        <v>-27</v>
      </c>
      <c r="W834" s="255">
        <f t="shared" si="24"/>
        <v>81</v>
      </c>
      <c r="X834" s="255">
        <f t="shared" si="24"/>
        <v>54</v>
      </c>
      <c r="Y834" s="255">
        <f t="shared" si="24"/>
        <v>54</v>
      </c>
      <c r="Z834" s="255">
        <f t="shared" si="24"/>
        <v>27</v>
      </c>
      <c r="AA834" s="255">
        <f t="shared" si="24"/>
        <v>27</v>
      </c>
    </row>
    <row r="835" spans="1:27" s="255" customFormat="1" ht="12.75">
      <c r="A835" s="407">
        <v>60</v>
      </c>
      <c r="B835" s="408" t="s">
        <v>128</v>
      </c>
      <c r="C835" s="409">
        <v>3</v>
      </c>
      <c r="D835" s="410">
        <v>38</v>
      </c>
      <c r="E835" s="410">
        <v>-1</v>
      </c>
      <c r="F835" s="411">
        <v>-1</v>
      </c>
      <c r="G835" s="409">
        <v>3</v>
      </c>
      <c r="H835" s="411">
        <v>2</v>
      </c>
      <c r="I835" s="409">
        <v>2</v>
      </c>
      <c r="J835" s="411">
        <v>1</v>
      </c>
      <c r="K835" s="412">
        <v>1</v>
      </c>
      <c r="M835" s="255">
        <f t="shared" si="23"/>
        <v>1</v>
      </c>
      <c r="N835" s="255">
        <f t="shared" si="23"/>
        <v>1</v>
      </c>
      <c r="O835" s="255">
        <f t="shared" si="23"/>
        <v>9</v>
      </c>
      <c r="P835" s="255">
        <f t="shared" si="23"/>
        <v>4</v>
      </c>
      <c r="Q835" s="255">
        <f t="shared" si="22"/>
        <v>4</v>
      </c>
      <c r="R835" s="255">
        <f t="shared" si="22"/>
        <v>1</v>
      </c>
      <c r="S835" s="255">
        <f t="shared" si="22"/>
        <v>1</v>
      </c>
      <c r="U835" s="255">
        <f t="shared" si="24"/>
        <v>-38</v>
      </c>
      <c r="V835" s="255">
        <f t="shared" si="24"/>
        <v>-38</v>
      </c>
      <c r="W835" s="255">
        <f t="shared" si="24"/>
        <v>114</v>
      </c>
      <c r="X835" s="255">
        <f t="shared" si="24"/>
        <v>76</v>
      </c>
      <c r="Y835" s="255">
        <f t="shared" si="24"/>
        <v>76</v>
      </c>
      <c r="Z835" s="255">
        <f t="shared" si="24"/>
        <v>38</v>
      </c>
      <c r="AA835" s="255">
        <f t="shared" si="24"/>
        <v>38</v>
      </c>
    </row>
    <row r="836" spans="1:27" s="255" customFormat="1" ht="12.75">
      <c r="A836" s="407">
        <v>60</v>
      </c>
      <c r="B836" s="408" t="s">
        <v>128</v>
      </c>
      <c r="C836" s="409">
        <v>4</v>
      </c>
      <c r="D836" s="410">
        <v>9</v>
      </c>
      <c r="E836" s="410">
        <v>-1</v>
      </c>
      <c r="F836" s="411">
        <v>-1</v>
      </c>
      <c r="G836" s="409">
        <v>3</v>
      </c>
      <c r="H836" s="411">
        <v>2</v>
      </c>
      <c r="I836" s="409">
        <v>2</v>
      </c>
      <c r="J836" s="411">
        <v>1</v>
      </c>
      <c r="K836" s="412">
        <v>1</v>
      </c>
      <c r="M836" s="255">
        <f t="shared" si="23"/>
        <v>1</v>
      </c>
      <c r="N836" s="255">
        <f t="shared" si="23"/>
        <v>1</v>
      </c>
      <c r="O836" s="255">
        <f t="shared" si="23"/>
        <v>9</v>
      </c>
      <c r="P836" s="255">
        <f t="shared" si="23"/>
        <v>4</v>
      </c>
      <c r="Q836" s="255">
        <f t="shared" si="22"/>
        <v>4</v>
      </c>
      <c r="R836" s="255">
        <f t="shared" si="22"/>
        <v>1</v>
      </c>
      <c r="S836" s="255">
        <f t="shared" si="22"/>
        <v>1</v>
      </c>
      <c r="U836" s="255">
        <f t="shared" si="24"/>
        <v>-9</v>
      </c>
      <c r="V836" s="255">
        <f t="shared" si="24"/>
        <v>-9</v>
      </c>
      <c r="W836" s="255">
        <f t="shared" si="24"/>
        <v>27</v>
      </c>
      <c r="X836" s="255">
        <f t="shared" si="24"/>
        <v>18</v>
      </c>
      <c r="Y836" s="255">
        <f t="shared" si="24"/>
        <v>18</v>
      </c>
      <c r="Z836" s="255">
        <f t="shared" si="24"/>
        <v>9</v>
      </c>
      <c r="AA836" s="255">
        <f t="shared" si="24"/>
        <v>9</v>
      </c>
    </row>
    <row r="837" spans="1:27" s="255" customFormat="1" ht="12.75">
      <c r="A837" s="407">
        <v>60</v>
      </c>
      <c r="B837" s="408" t="s">
        <v>128</v>
      </c>
      <c r="C837" s="409">
        <v>5</v>
      </c>
      <c r="D837" s="410">
        <v>36</v>
      </c>
      <c r="E837" s="410">
        <v>-1</v>
      </c>
      <c r="F837" s="411">
        <v>-1</v>
      </c>
      <c r="G837" s="409">
        <v>3</v>
      </c>
      <c r="H837" s="411">
        <v>2</v>
      </c>
      <c r="I837" s="409">
        <v>2</v>
      </c>
      <c r="J837" s="411">
        <v>1</v>
      </c>
      <c r="K837" s="412">
        <v>1</v>
      </c>
      <c r="M837" s="255">
        <f t="shared" si="23"/>
        <v>1</v>
      </c>
      <c r="N837" s="255">
        <f t="shared" si="23"/>
        <v>1</v>
      </c>
      <c r="O837" s="255">
        <f t="shared" si="23"/>
        <v>9</v>
      </c>
      <c r="P837" s="255">
        <f t="shared" si="23"/>
        <v>4</v>
      </c>
      <c r="Q837" s="255">
        <f t="shared" si="22"/>
        <v>4</v>
      </c>
      <c r="R837" s="255">
        <f t="shared" si="22"/>
        <v>1</v>
      </c>
      <c r="S837" s="255">
        <f t="shared" si="22"/>
        <v>1</v>
      </c>
      <c r="U837" s="255">
        <f t="shared" si="24"/>
        <v>-36</v>
      </c>
      <c r="V837" s="255">
        <f t="shared" si="24"/>
        <v>-36</v>
      </c>
      <c r="W837" s="255">
        <f t="shared" si="24"/>
        <v>108</v>
      </c>
      <c r="X837" s="255">
        <f t="shared" si="24"/>
        <v>72</v>
      </c>
      <c r="Y837" s="255">
        <f t="shared" si="24"/>
        <v>72</v>
      </c>
      <c r="Z837" s="255">
        <f t="shared" si="24"/>
        <v>36</v>
      </c>
      <c r="AA837" s="255">
        <f t="shared" si="24"/>
        <v>36</v>
      </c>
    </row>
    <row r="838" spans="1:27" s="255" customFormat="1" ht="12.75">
      <c r="A838" s="407">
        <v>60</v>
      </c>
      <c r="B838" s="408" t="s">
        <v>128</v>
      </c>
      <c r="C838" s="409">
        <v>6</v>
      </c>
      <c r="D838" s="410">
        <v>33</v>
      </c>
      <c r="E838" s="410">
        <v>-1</v>
      </c>
      <c r="F838" s="411">
        <v>-1</v>
      </c>
      <c r="G838" s="409">
        <v>3</v>
      </c>
      <c r="H838" s="411">
        <v>2</v>
      </c>
      <c r="I838" s="409">
        <v>2</v>
      </c>
      <c r="J838" s="411">
        <v>1</v>
      </c>
      <c r="K838" s="412">
        <v>1</v>
      </c>
      <c r="M838" s="255">
        <f t="shared" si="23"/>
        <v>1</v>
      </c>
      <c r="N838" s="255">
        <f t="shared" si="23"/>
        <v>1</v>
      </c>
      <c r="O838" s="255">
        <f t="shared" si="23"/>
        <v>9</v>
      </c>
      <c r="P838" s="255">
        <f t="shared" si="23"/>
        <v>4</v>
      </c>
      <c r="Q838" s="255">
        <f t="shared" si="22"/>
        <v>4</v>
      </c>
      <c r="R838" s="255">
        <f t="shared" si="22"/>
        <v>1</v>
      </c>
      <c r="S838" s="255">
        <f t="shared" si="22"/>
        <v>1</v>
      </c>
      <c r="U838" s="255">
        <f t="shared" si="24"/>
        <v>-33</v>
      </c>
      <c r="V838" s="255">
        <f t="shared" si="24"/>
        <v>-33</v>
      </c>
      <c r="W838" s="255">
        <f t="shared" si="24"/>
        <v>99</v>
      </c>
      <c r="X838" s="255">
        <f t="shared" si="24"/>
        <v>66</v>
      </c>
      <c r="Y838" s="255">
        <f t="shared" si="24"/>
        <v>66</v>
      </c>
      <c r="Z838" s="255">
        <f t="shared" si="24"/>
        <v>33</v>
      </c>
      <c r="AA838" s="255">
        <f t="shared" si="24"/>
        <v>33</v>
      </c>
    </row>
    <row r="839" spans="1:27" s="255" customFormat="1" ht="12.75">
      <c r="A839" s="407">
        <v>60</v>
      </c>
      <c r="B839" s="408" t="s">
        <v>128</v>
      </c>
      <c r="C839" s="409">
        <v>7</v>
      </c>
      <c r="D839" s="410">
        <v>3</v>
      </c>
      <c r="E839" s="410">
        <v>-1</v>
      </c>
      <c r="F839" s="411">
        <v>-1</v>
      </c>
      <c r="G839" s="409">
        <v>3</v>
      </c>
      <c r="H839" s="411">
        <v>2</v>
      </c>
      <c r="I839" s="409">
        <v>2</v>
      </c>
      <c r="J839" s="411">
        <v>1</v>
      </c>
      <c r="K839" s="412">
        <v>1</v>
      </c>
      <c r="M839" s="255">
        <f t="shared" si="23"/>
        <v>1</v>
      </c>
      <c r="N839" s="255">
        <f t="shared" si="23"/>
        <v>1</v>
      </c>
      <c r="O839" s="255">
        <f t="shared" si="23"/>
        <v>9</v>
      </c>
      <c r="P839" s="255">
        <f t="shared" si="23"/>
        <v>4</v>
      </c>
      <c r="Q839" s="255">
        <f t="shared" si="22"/>
        <v>4</v>
      </c>
      <c r="R839" s="255">
        <f t="shared" si="22"/>
        <v>1</v>
      </c>
      <c r="S839" s="255">
        <f t="shared" si="22"/>
        <v>1</v>
      </c>
      <c r="U839" s="255">
        <f t="shared" si="24"/>
        <v>-3</v>
      </c>
      <c r="V839" s="255">
        <f t="shared" si="24"/>
        <v>-3</v>
      </c>
      <c r="W839" s="255">
        <f t="shared" si="24"/>
        <v>9</v>
      </c>
      <c r="X839" s="255">
        <f t="shared" si="24"/>
        <v>6</v>
      </c>
      <c r="Y839" s="255">
        <f t="shared" si="24"/>
        <v>6</v>
      </c>
      <c r="Z839" s="255">
        <f t="shared" si="24"/>
        <v>3</v>
      </c>
      <c r="AA839" s="255">
        <f t="shared" si="24"/>
        <v>3</v>
      </c>
    </row>
    <row r="840" spans="1:27" s="255" customFormat="1" ht="12.75">
      <c r="A840" s="407">
        <v>60</v>
      </c>
      <c r="B840" s="408" t="s">
        <v>128</v>
      </c>
      <c r="C840" s="409">
        <v>8</v>
      </c>
      <c r="D840" s="410">
        <v>32</v>
      </c>
      <c r="E840" s="410">
        <v>-1</v>
      </c>
      <c r="F840" s="411">
        <v>-1</v>
      </c>
      <c r="G840" s="409">
        <v>3</v>
      </c>
      <c r="H840" s="411">
        <v>2</v>
      </c>
      <c r="I840" s="409">
        <v>2</v>
      </c>
      <c r="J840" s="411">
        <v>1</v>
      </c>
      <c r="K840" s="412">
        <v>1</v>
      </c>
      <c r="M840" s="255">
        <f t="shared" si="23"/>
        <v>1</v>
      </c>
      <c r="N840" s="255">
        <f t="shared" si="23"/>
        <v>1</v>
      </c>
      <c r="O840" s="255">
        <f t="shared" si="23"/>
        <v>9</v>
      </c>
      <c r="P840" s="255">
        <f t="shared" si="23"/>
        <v>4</v>
      </c>
      <c r="Q840" s="255">
        <f t="shared" si="22"/>
        <v>4</v>
      </c>
      <c r="R840" s="255">
        <f t="shared" si="22"/>
        <v>1</v>
      </c>
      <c r="S840" s="255">
        <f t="shared" si="22"/>
        <v>1</v>
      </c>
      <c r="U840" s="255">
        <f t="shared" si="24"/>
        <v>-32</v>
      </c>
      <c r="V840" s="255">
        <f t="shared" si="24"/>
        <v>-32</v>
      </c>
      <c r="W840" s="255">
        <f t="shared" si="24"/>
        <v>96</v>
      </c>
      <c r="X840" s="255">
        <f t="shared" si="24"/>
        <v>64</v>
      </c>
      <c r="Y840" s="255">
        <f t="shared" si="24"/>
        <v>64</v>
      </c>
      <c r="Z840" s="255">
        <f t="shared" si="24"/>
        <v>32</v>
      </c>
      <c r="AA840" s="255">
        <f t="shared" si="24"/>
        <v>32</v>
      </c>
    </row>
    <row r="841" spans="1:27" s="255" customFormat="1" ht="12.75">
      <c r="A841" s="407">
        <v>60</v>
      </c>
      <c r="B841" s="408" t="s">
        <v>128</v>
      </c>
      <c r="C841" s="409">
        <v>9</v>
      </c>
      <c r="D841" s="410">
        <v>39</v>
      </c>
      <c r="E841" s="410">
        <v>-1</v>
      </c>
      <c r="F841" s="411">
        <v>-1</v>
      </c>
      <c r="G841" s="409">
        <v>3</v>
      </c>
      <c r="H841" s="411">
        <v>2</v>
      </c>
      <c r="I841" s="409">
        <v>2</v>
      </c>
      <c r="J841" s="411">
        <v>1</v>
      </c>
      <c r="K841" s="412">
        <v>1</v>
      </c>
      <c r="M841" s="255">
        <f t="shared" si="23"/>
        <v>1</v>
      </c>
      <c r="N841" s="255">
        <f t="shared" si="23"/>
        <v>1</v>
      </c>
      <c r="O841" s="255">
        <f t="shared" si="23"/>
        <v>9</v>
      </c>
      <c r="P841" s="255">
        <f t="shared" si="23"/>
        <v>4</v>
      </c>
      <c r="Q841" s="255">
        <f t="shared" si="22"/>
        <v>4</v>
      </c>
      <c r="R841" s="255">
        <f t="shared" si="22"/>
        <v>1</v>
      </c>
      <c r="S841" s="255">
        <f t="shared" si="22"/>
        <v>1</v>
      </c>
      <c r="U841" s="255">
        <f t="shared" si="24"/>
        <v>-39</v>
      </c>
      <c r="V841" s="255">
        <f t="shared" si="24"/>
        <v>-39</v>
      </c>
      <c r="W841" s="255">
        <f t="shared" si="24"/>
        <v>117</v>
      </c>
      <c r="X841" s="255">
        <f t="shared" si="24"/>
        <v>78</v>
      </c>
      <c r="Y841" s="255">
        <f t="shared" si="24"/>
        <v>78</v>
      </c>
      <c r="Z841" s="255">
        <f t="shared" si="24"/>
        <v>39</v>
      </c>
      <c r="AA841" s="255">
        <f t="shared" si="24"/>
        <v>39</v>
      </c>
    </row>
    <row r="842" spans="1:27" s="255" customFormat="1" ht="12.75">
      <c r="A842" s="407">
        <v>60</v>
      </c>
      <c r="B842" s="408" t="s">
        <v>128</v>
      </c>
      <c r="C842" s="409">
        <v>10</v>
      </c>
      <c r="D842" s="410">
        <v>30</v>
      </c>
      <c r="E842" s="410">
        <v>-1</v>
      </c>
      <c r="F842" s="411">
        <v>-1</v>
      </c>
      <c r="G842" s="409">
        <v>3</v>
      </c>
      <c r="H842" s="411">
        <v>2</v>
      </c>
      <c r="I842" s="409">
        <v>2</v>
      </c>
      <c r="J842" s="411">
        <v>1</v>
      </c>
      <c r="K842" s="412">
        <v>1</v>
      </c>
      <c r="M842" s="255">
        <f t="shared" si="23"/>
        <v>1</v>
      </c>
      <c r="N842" s="255">
        <f t="shared" si="23"/>
        <v>1</v>
      </c>
      <c r="O842" s="255">
        <f t="shared" si="23"/>
        <v>9</v>
      </c>
      <c r="P842" s="255">
        <f t="shared" si="23"/>
        <v>4</v>
      </c>
      <c r="Q842" s="255">
        <f t="shared" si="22"/>
        <v>4</v>
      </c>
      <c r="R842" s="255">
        <f t="shared" si="22"/>
        <v>1</v>
      </c>
      <c r="S842" s="255">
        <f t="shared" si="22"/>
        <v>1</v>
      </c>
      <c r="U842" s="255">
        <f t="shared" si="24"/>
        <v>-30</v>
      </c>
      <c r="V842" s="255">
        <f t="shared" si="24"/>
        <v>-30</v>
      </c>
      <c r="W842" s="255">
        <f t="shared" si="24"/>
        <v>90</v>
      </c>
      <c r="X842" s="255">
        <f t="shared" si="24"/>
        <v>60</v>
      </c>
      <c r="Y842" s="255">
        <f t="shared" si="24"/>
        <v>60</v>
      </c>
      <c r="Z842" s="255">
        <f t="shared" si="24"/>
        <v>30</v>
      </c>
      <c r="AA842" s="255">
        <f t="shared" si="24"/>
        <v>30</v>
      </c>
    </row>
    <row r="843" spans="1:27" s="255" customFormat="1" ht="12.75">
      <c r="A843" s="407">
        <v>120</v>
      </c>
      <c r="B843" s="408" t="s">
        <v>202</v>
      </c>
      <c r="C843" s="409">
        <v>1</v>
      </c>
      <c r="D843" s="410">
        <v>4</v>
      </c>
      <c r="E843" s="410">
        <v>1</v>
      </c>
      <c r="F843" s="411">
        <v>-1</v>
      </c>
      <c r="G843" s="409">
        <v>-3</v>
      </c>
      <c r="H843" s="411">
        <v>-2</v>
      </c>
      <c r="I843" s="409">
        <v>2</v>
      </c>
      <c r="J843" s="411">
        <v>-1</v>
      </c>
      <c r="K843" s="412">
        <v>1</v>
      </c>
      <c r="M843" s="255">
        <f t="shared" si="23"/>
        <v>1</v>
      </c>
      <c r="N843" s="255">
        <f t="shared" si="23"/>
        <v>1</v>
      </c>
      <c r="O843" s="255">
        <f t="shared" si="23"/>
        <v>9</v>
      </c>
      <c r="P843" s="255">
        <f t="shared" si="23"/>
        <v>4</v>
      </c>
      <c r="Q843" s="255">
        <f t="shared" si="22"/>
        <v>4</v>
      </c>
      <c r="R843" s="255">
        <f t="shared" si="22"/>
        <v>1</v>
      </c>
      <c r="S843" s="255">
        <f t="shared" si="22"/>
        <v>1</v>
      </c>
      <c r="U843" s="255">
        <f t="shared" si="24"/>
        <v>4</v>
      </c>
      <c r="V843" s="255">
        <f t="shared" si="24"/>
        <v>-4</v>
      </c>
      <c r="W843" s="255">
        <f t="shared" si="24"/>
        <v>-12</v>
      </c>
      <c r="X843" s="255">
        <f t="shared" si="24"/>
        <v>-8</v>
      </c>
      <c r="Y843" s="255">
        <f t="shared" si="24"/>
        <v>8</v>
      </c>
      <c r="Z843" s="255">
        <f t="shared" si="24"/>
        <v>-4</v>
      </c>
      <c r="AA843" s="255">
        <f t="shared" si="24"/>
        <v>4</v>
      </c>
    </row>
    <row r="844" spans="1:27" s="255" customFormat="1" ht="12.75">
      <c r="A844" s="407">
        <v>120</v>
      </c>
      <c r="B844" s="408" t="s">
        <v>202</v>
      </c>
      <c r="C844" s="409">
        <v>2</v>
      </c>
      <c r="D844" s="410">
        <v>3</v>
      </c>
      <c r="E844" s="410">
        <v>1</v>
      </c>
      <c r="F844" s="411">
        <v>-1</v>
      </c>
      <c r="G844" s="409">
        <v>-3</v>
      </c>
      <c r="H844" s="411">
        <v>-2</v>
      </c>
      <c r="I844" s="409">
        <v>2</v>
      </c>
      <c r="J844" s="411">
        <v>-1</v>
      </c>
      <c r="K844" s="412">
        <v>1</v>
      </c>
      <c r="M844" s="255">
        <f t="shared" si="23"/>
        <v>1</v>
      </c>
      <c r="N844" s="255">
        <f t="shared" si="23"/>
        <v>1</v>
      </c>
      <c r="O844" s="255">
        <f t="shared" si="23"/>
        <v>9</v>
      </c>
      <c r="P844" s="255">
        <f t="shared" si="23"/>
        <v>4</v>
      </c>
      <c r="Q844" s="255">
        <f t="shared" si="22"/>
        <v>4</v>
      </c>
      <c r="R844" s="255">
        <f t="shared" si="22"/>
        <v>1</v>
      </c>
      <c r="S844" s="255">
        <f t="shared" si="22"/>
        <v>1</v>
      </c>
      <c r="U844" s="255">
        <f t="shared" si="24"/>
        <v>3</v>
      </c>
      <c r="V844" s="255">
        <f t="shared" si="24"/>
        <v>-3</v>
      </c>
      <c r="W844" s="255">
        <f t="shared" si="24"/>
        <v>-9</v>
      </c>
      <c r="X844" s="255">
        <f t="shared" si="24"/>
        <v>-6</v>
      </c>
      <c r="Y844" s="255">
        <f t="shared" si="24"/>
        <v>6</v>
      </c>
      <c r="Z844" s="255">
        <f t="shared" si="24"/>
        <v>-3</v>
      </c>
      <c r="AA844" s="255">
        <f t="shared" si="24"/>
        <v>3</v>
      </c>
    </row>
    <row r="845" spans="1:27" s="255" customFormat="1" ht="12.75">
      <c r="A845" s="407">
        <v>120</v>
      </c>
      <c r="B845" s="408" t="s">
        <v>202</v>
      </c>
      <c r="C845" s="409">
        <v>3</v>
      </c>
      <c r="D845" s="410">
        <v>35</v>
      </c>
      <c r="E845" s="410">
        <v>1</v>
      </c>
      <c r="F845" s="411">
        <v>-1</v>
      </c>
      <c r="G845" s="409">
        <v>-3</v>
      </c>
      <c r="H845" s="411">
        <v>-2</v>
      </c>
      <c r="I845" s="409">
        <v>2</v>
      </c>
      <c r="J845" s="411">
        <v>-1</v>
      </c>
      <c r="K845" s="412">
        <v>1</v>
      </c>
      <c r="M845" s="255">
        <f t="shared" si="23"/>
        <v>1</v>
      </c>
      <c r="N845" s="255">
        <f t="shared" si="23"/>
        <v>1</v>
      </c>
      <c r="O845" s="255">
        <f t="shared" si="23"/>
        <v>9</v>
      </c>
      <c r="P845" s="255">
        <f t="shared" si="23"/>
        <v>4</v>
      </c>
      <c r="Q845" s="255">
        <f t="shared" si="22"/>
        <v>4</v>
      </c>
      <c r="R845" s="255">
        <f t="shared" si="22"/>
        <v>1</v>
      </c>
      <c r="S845" s="255">
        <f t="shared" si="22"/>
        <v>1</v>
      </c>
      <c r="U845" s="255">
        <f t="shared" si="24"/>
        <v>35</v>
      </c>
      <c r="V845" s="255">
        <f t="shared" si="24"/>
        <v>-35</v>
      </c>
      <c r="W845" s="255">
        <f t="shared" si="24"/>
        <v>-105</v>
      </c>
      <c r="X845" s="255">
        <f t="shared" si="24"/>
        <v>-70</v>
      </c>
      <c r="Y845" s="255">
        <f t="shared" si="24"/>
        <v>70</v>
      </c>
      <c r="Z845" s="255">
        <f t="shared" si="24"/>
        <v>-35</v>
      </c>
      <c r="AA845" s="255">
        <f t="shared" si="24"/>
        <v>35</v>
      </c>
    </row>
    <row r="846" spans="1:27" s="255" customFormat="1" ht="12.75">
      <c r="A846" s="407">
        <v>120</v>
      </c>
      <c r="B846" s="408" t="s">
        <v>202</v>
      </c>
      <c r="C846" s="409">
        <v>4</v>
      </c>
      <c r="D846" s="410">
        <v>11</v>
      </c>
      <c r="E846" s="410">
        <v>1</v>
      </c>
      <c r="F846" s="411">
        <v>-1</v>
      </c>
      <c r="G846" s="409">
        <v>-3</v>
      </c>
      <c r="H846" s="411">
        <v>-2</v>
      </c>
      <c r="I846" s="409">
        <v>2</v>
      </c>
      <c r="J846" s="411">
        <v>-1</v>
      </c>
      <c r="K846" s="412">
        <v>1</v>
      </c>
      <c r="M846" s="255">
        <f t="shared" si="23"/>
        <v>1</v>
      </c>
      <c r="N846" s="255">
        <f t="shared" si="23"/>
        <v>1</v>
      </c>
      <c r="O846" s="255">
        <f t="shared" si="23"/>
        <v>9</v>
      </c>
      <c r="P846" s="255">
        <f t="shared" si="23"/>
        <v>4</v>
      </c>
      <c r="Q846" s="255">
        <f t="shared" si="22"/>
        <v>4</v>
      </c>
      <c r="R846" s="255">
        <f t="shared" si="22"/>
        <v>1</v>
      </c>
      <c r="S846" s="255">
        <f t="shared" si="22"/>
        <v>1</v>
      </c>
      <c r="U846" s="255">
        <f t="shared" si="24"/>
        <v>11</v>
      </c>
      <c r="V846" s="255">
        <f t="shared" si="24"/>
        <v>-11</v>
      </c>
      <c r="W846" s="255">
        <f t="shared" si="24"/>
        <v>-33</v>
      </c>
      <c r="X846" s="255">
        <f aca="true" t="shared" si="25" ref="U846:AA882">$D846*H846</f>
        <v>-22</v>
      </c>
      <c r="Y846" s="255">
        <f t="shared" si="25"/>
        <v>22</v>
      </c>
      <c r="Z846" s="255">
        <f t="shared" si="25"/>
        <v>-11</v>
      </c>
      <c r="AA846" s="255">
        <f t="shared" si="25"/>
        <v>11</v>
      </c>
    </row>
    <row r="847" spans="1:27" s="255" customFormat="1" ht="12.75">
      <c r="A847" s="407">
        <v>120</v>
      </c>
      <c r="B847" s="408" t="s">
        <v>202</v>
      </c>
      <c r="C847" s="409">
        <v>5</v>
      </c>
      <c r="D847" s="410">
        <v>14</v>
      </c>
      <c r="E847" s="410">
        <v>1</v>
      </c>
      <c r="F847" s="411">
        <v>-1</v>
      </c>
      <c r="G847" s="409">
        <v>-3</v>
      </c>
      <c r="H847" s="411">
        <v>-2</v>
      </c>
      <c r="I847" s="409">
        <v>2</v>
      </c>
      <c r="J847" s="411">
        <v>-1</v>
      </c>
      <c r="K847" s="412">
        <v>1</v>
      </c>
      <c r="M847" s="255">
        <f t="shared" si="23"/>
        <v>1</v>
      </c>
      <c r="N847" s="255">
        <f t="shared" si="23"/>
        <v>1</v>
      </c>
      <c r="O847" s="255">
        <f t="shared" si="23"/>
        <v>9</v>
      </c>
      <c r="P847" s="255">
        <f t="shared" si="23"/>
        <v>4</v>
      </c>
      <c r="Q847" s="255">
        <f t="shared" si="22"/>
        <v>4</v>
      </c>
      <c r="R847" s="255">
        <f t="shared" si="22"/>
        <v>1</v>
      </c>
      <c r="S847" s="255">
        <f t="shared" si="22"/>
        <v>1</v>
      </c>
      <c r="U847" s="255">
        <f t="shared" si="25"/>
        <v>14</v>
      </c>
      <c r="V847" s="255">
        <f t="shared" si="25"/>
        <v>-14</v>
      </c>
      <c r="W847" s="255">
        <f t="shared" si="25"/>
        <v>-42</v>
      </c>
      <c r="X847" s="255">
        <f t="shared" si="25"/>
        <v>-28</v>
      </c>
      <c r="Y847" s="255">
        <f t="shared" si="25"/>
        <v>28</v>
      </c>
      <c r="Z847" s="255">
        <f t="shared" si="25"/>
        <v>-14</v>
      </c>
      <c r="AA847" s="255">
        <f t="shared" si="25"/>
        <v>14</v>
      </c>
    </row>
    <row r="848" spans="1:27" s="255" customFormat="1" ht="12.75">
      <c r="A848" s="407">
        <v>120</v>
      </c>
      <c r="B848" s="408" t="s">
        <v>202</v>
      </c>
      <c r="C848" s="409">
        <v>6</v>
      </c>
      <c r="D848" s="410">
        <v>33</v>
      </c>
      <c r="E848" s="410">
        <v>1</v>
      </c>
      <c r="F848" s="411">
        <v>-1</v>
      </c>
      <c r="G848" s="409">
        <v>-3</v>
      </c>
      <c r="H848" s="411">
        <v>-2</v>
      </c>
      <c r="I848" s="409">
        <v>2</v>
      </c>
      <c r="J848" s="411">
        <v>-1</v>
      </c>
      <c r="K848" s="412">
        <v>1</v>
      </c>
      <c r="M848" s="255">
        <f t="shared" si="23"/>
        <v>1</v>
      </c>
      <c r="N848" s="255">
        <f t="shared" si="23"/>
        <v>1</v>
      </c>
      <c r="O848" s="255">
        <f t="shared" si="23"/>
        <v>9</v>
      </c>
      <c r="P848" s="255">
        <f t="shared" si="23"/>
        <v>4</v>
      </c>
      <c r="Q848" s="255">
        <f t="shared" si="22"/>
        <v>4</v>
      </c>
      <c r="R848" s="255">
        <f t="shared" si="22"/>
        <v>1</v>
      </c>
      <c r="S848" s="255">
        <f t="shared" si="22"/>
        <v>1</v>
      </c>
      <c r="U848" s="255">
        <f t="shared" si="25"/>
        <v>33</v>
      </c>
      <c r="V848" s="255">
        <f t="shared" si="25"/>
        <v>-33</v>
      </c>
      <c r="W848" s="255">
        <f t="shared" si="25"/>
        <v>-99</v>
      </c>
      <c r="X848" s="255">
        <f t="shared" si="25"/>
        <v>-66</v>
      </c>
      <c r="Y848" s="255">
        <f t="shared" si="25"/>
        <v>66</v>
      </c>
      <c r="Z848" s="255">
        <f t="shared" si="25"/>
        <v>-33</v>
      </c>
      <c r="AA848" s="255">
        <f t="shared" si="25"/>
        <v>33</v>
      </c>
    </row>
    <row r="849" spans="1:27" s="255" customFormat="1" ht="12.75">
      <c r="A849" s="407">
        <v>120</v>
      </c>
      <c r="B849" s="408" t="s">
        <v>202</v>
      </c>
      <c r="C849" s="409">
        <v>7</v>
      </c>
      <c r="D849" s="410">
        <v>10</v>
      </c>
      <c r="E849" s="410">
        <v>1</v>
      </c>
      <c r="F849" s="411">
        <v>-1</v>
      </c>
      <c r="G849" s="409">
        <v>-3</v>
      </c>
      <c r="H849" s="411">
        <v>-2</v>
      </c>
      <c r="I849" s="409">
        <v>2</v>
      </c>
      <c r="J849" s="411">
        <v>-1</v>
      </c>
      <c r="K849" s="412">
        <v>1</v>
      </c>
      <c r="M849" s="255">
        <f t="shared" si="23"/>
        <v>1</v>
      </c>
      <c r="N849" s="255">
        <f t="shared" si="23"/>
        <v>1</v>
      </c>
      <c r="O849" s="255">
        <f t="shared" si="23"/>
        <v>9</v>
      </c>
      <c r="P849" s="255">
        <f t="shared" si="23"/>
        <v>4</v>
      </c>
      <c r="Q849" s="255">
        <f t="shared" si="23"/>
        <v>4</v>
      </c>
      <c r="R849" s="255">
        <f t="shared" si="23"/>
        <v>1</v>
      </c>
      <c r="S849" s="255">
        <f t="shared" si="23"/>
        <v>1</v>
      </c>
      <c r="U849" s="255">
        <f t="shared" si="25"/>
        <v>10</v>
      </c>
      <c r="V849" s="255">
        <f t="shared" si="25"/>
        <v>-10</v>
      </c>
      <c r="W849" s="255">
        <f t="shared" si="25"/>
        <v>-30</v>
      </c>
      <c r="X849" s="255">
        <f t="shared" si="25"/>
        <v>-20</v>
      </c>
      <c r="Y849" s="255">
        <f t="shared" si="25"/>
        <v>20</v>
      </c>
      <c r="Z849" s="255">
        <f t="shared" si="25"/>
        <v>-10</v>
      </c>
      <c r="AA849" s="255">
        <f t="shared" si="25"/>
        <v>10</v>
      </c>
    </row>
    <row r="850" spans="1:27" s="255" customFormat="1" ht="12.75">
      <c r="A850" s="407">
        <v>120</v>
      </c>
      <c r="B850" s="408" t="s">
        <v>202</v>
      </c>
      <c r="C850" s="409">
        <v>8</v>
      </c>
      <c r="D850" s="410">
        <v>11</v>
      </c>
      <c r="E850" s="410">
        <v>1</v>
      </c>
      <c r="F850" s="411">
        <v>-1</v>
      </c>
      <c r="G850" s="409">
        <v>-3</v>
      </c>
      <c r="H850" s="411">
        <v>-2</v>
      </c>
      <c r="I850" s="409">
        <v>2</v>
      </c>
      <c r="J850" s="411">
        <v>-1</v>
      </c>
      <c r="K850" s="412">
        <v>1</v>
      </c>
      <c r="M850" s="255">
        <f t="shared" si="23"/>
        <v>1</v>
      </c>
      <c r="N850" s="255">
        <f t="shared" si="23"/>
        <v>1</v>
      </c>
      <c r="O850" s="255">
        <f t="shared" si="23"/>
        <v>9</v>
      </c>
      <c r="P850" s="255">
        <f t="shared" si="23"/>
        <v>4</v>
      </c>
      <c r="Q850" s="255">
        <f t="shared" si="23"/>
        <v>4</v>
      </c>
      <c r="R850" s="255">
        <f t="shared" si="23"/>
        <v>1</v>
      </c>
      <c r="S850" s="255">
        <f t="shared" si="23"/>
        <v>1</v>
      </c>
      <c r="U850" s="255">
        <f t="shared" si="25"/>
        <v>11</v>
      </c>
      <c r="V850" s="255">
        <f t="shared" si="25"/>
        <v>-11</v>
      </c>
      <c r="W850" s="255">
        <f t="shared" si="25"/>
        <v>-33</v>
      </c>
      <c r="X850" s="255">
        <f t="shared" si="25"/>
        <v>-22</v>
      </c>
      <c r="Y850" s="255">
        <f t="shared" si="25"/>
        <v>22</v>
      </c>
      <c r="Z850" s="255">
        <f t="shared" si="25"/>
        <v>-11</v>
      </c>
      <c r="AA850" s="255">
        <f t="shared" si="25"/>
        <v>11</v>
      </c>
    </row>
    <row r="851" spans="1:27" s="255" customFormat="1" ht="12.75">
      <c r="A851" s="407">
        <v>120</v>
      </c>
      <c r="B851" s="408" t="s">
        <v>202</v>
      </c>
      <c r="C851" s="409">
        <v>9</v>
      </c>
      <c r="D851" s="410">
        <v>23</v>
      </c>
      <c r="E851" s="410">
        <v>1</v>
      </c>
      <c r="F851" s="411">
        <v>-1</v>
      </c>
      <c r="G851" s="409">
        <v>-3</v>
      </c>
      <c r="H851" s="411">
        <v>-2</v>
      </c>
      <c r="I851" s="409">
        <v>2</v>
      </c>
      <c r="J851" s="411">
        <v>-1</v>
      </c>
      <c r="K851" s="412">
        <v>1</v>
      </c>
      <c r="M851" s="255">
        <f t="shared" si="23"/>
        <v>1</v>
      </c>
      <c r="N851" s="255">
        <f t="shared" si="23"/>
        <v>1</v>
      </c>
      <c r="O851" s="255">
        <f t="shared" si="23"/>
        <v>9</v>
      </c>
      <c r="P851" s="255">
        <f t="shared" si="23"/>
        <v>4</v>
      </c>
      <c r="Q851" s="255">
        <f t="shared" si="23"/>
        <v>4</v>
      </c>
      <c r="R851" s="255">
        <f t="shared" si="23"/>
        <v>1</v>
      </c>
      <c r="S851" s="255">
        <f t="shared" si="23"/>
        <v>1</v>
      </c>
      <c r="U851" s="255">
        <f t="shared" si="25"/>
        <v>23</v>
      </c>
      <c r="V851" s="255">
        <f t="shared" si="25"/>
        <v>-23</v>
      </c>
      <c r="W851" s="255">
        <f t="shared" si="25"/>
        <v>-69</v>
      </c>
      <c r="X851" s="255">
        <f t="shared" si="25"/>
        <v>-46</v>
      </c>
      <c r="Y851" s="255">
        <f t="shared" si="25"/>
        <v>46</v>
      </c>
      <c r="Z851" s="255">
        <f t="shared" si="25"/>
        <v>-23</v>
      </c>
      <c r="AA851" s="255">
        <f t="shared" si="25"/>
        <v>23</v>
      </c>
    </row>
    <row r="852" spans="1:27" s="255" customFormat="1" ht="12.75">
      <c r="A852" s="407">
        <v>120</v>
      </c>
      <c r="B852" s="408" t="s">
        <v>202</v>
      </c>
      <c r="C852" s="409">
        <v>10</v>
      </c>
      <c r="D852" s="410">
        <v>37</v>
      </c>
      <c r="E852" s="410">
        <v>1</v>
      </c>
      <c r="F852" s="411">
        <v>-1</v>
      </c>
      <c r="G852" s="409">
        <v>-3</v>
      </c>
      <c r="H852" s="411">
        <v>-2</v>
      </c>
      <c r="I852" s="409">
        <v>2</v>
      </c>
      <c r="J852" s="411">
        <v>-1</v>
      </c>
      <c r="K852" s="412">
        <v>1</v>
      </c>
      <c r="M852" s="255">
        <f t="shared" si="23"/>
        <v>1</v>
      </c>
      <c r="N852" s="255">
        <f t="shared" si="23"/>
        <v>1</v>
      </c>
      <c r="O852" s="255">
        <f t="shared" si="23"/>
        <v>9</v>
      </c>
      <c r="P852" s="255">
        <f t="shared" si="23"/>
        <v>4</v>
      </c>
      <c r="Q852" s="255">
        <f t="shared" si="23"/>
        <v>4</v>
      </c>
      <c r="R852" s="255">
        <f t="shared" si="23"/>
        <v>1</v>
      </c>
      <c r="S852" s="255">
        <f t="shared" si="23"/>
        <v>1</v>
      </c>
      <c r="U852" s="255">
        <f t="shared" si="25"/>
        <v>37</v>
      </c>
      <c r="V852" s="255">
        <f t="shared" si="25"/>
        <v>-37</v>
      </c>
      <c r="W852" s="255">
        <f t="shared" si="25"/>
        <v>-111</v>
      </c>
      <c r="X852" s="255">
        <f t="shared" si="25"/>
        <v>-74</v>
      </c>
      <c r="Y852" s="255">
        <f t="shared" si="25"/>
        <v>74</v>
      </c>
      <c r="Z852" s="255">
        <f t="shared" si="25"/>
        <v>-37</v>
      </c>
      <c r="AA852" s="255">
        <f t="shared" si="25"/>
        <v>37</v>
      </c>
    </row>
    <row r="853" spans="1:27" s="255" customFormat="1" ht="12.75">
      <c r="A853" s="407">
        <v>120</v>
      </c>
      <c r="B853" s="408" t="s">
        <v>201</v>
      </c>
      <c r="C853" s="409">
        <v>1</v>
      </c>
      <c r="D853" s="410">
        <v>20</v>
      </c>
      <c r="E853" s="410">
        <v>1</v>
      </c>
      <c r="F853" s="411">
        <v>-1</v>
      </c>
      <c r="G853" s="409">
        <v>-3</v>
      </c>
      <c r="H853" s="411">
        <v>-1</v>
      </c>
      <c r="I853" s="409">
        <v>-1</v>
      </c>
      <c r="J853" s="411">
        <v>2</v>
      </c>
      <c r="K853" s="412">
        <v>-4</v>
      </c>
      <c r="M853" s="255">
        <f t="shared" si="23"/>
        <v>1</v>
      </c>
      <c r="N853" s="255">
        <f t="shared" si="23"/>
        <v>1</v>
      </c>
      <c r="O853" s="255">
        <f t="shared" si="23"/>
        <v>9</v>
      </c>
      <c r="P853" s="255">
        <f t="shared" si="23"/>
        <v>1</v>
      </c>
      <c r="Q853" s="255">
        <f t="shared" si="23"/>
        <v>1</v>
      </c>
      <c r="R853" s="255">
        <f t="shared" si="23"/>
        <v>4</v>
      </c>
      <c r="S853" s="255">
        <f t="shared" si="23"/>
        <v>16</v>
      </c>
      <c r="U853" s="255">
        <f t="shared" si="25"/>
        <v>20</v>
      </c>
      <c r="V853" s="255">
        <f t="shared" si="25"/>
        <v>-20</v>
      </c>
      <c r="W853" s="255">
        <f t="shared" si="25"/>
        <v>-60</v>
      </c>
      <c r="X853" s="255">
        <f t="shared" si="25"/>
        <v>-20</v>
      </c>
      <c r="Y853" s="255">
        <f t="shared" si="25"/>
        <v>-20</v>
      </c>
      <c r="Z853" s="255">
        <f t="shared" si="25"/>
        <v>40</v>
      </c>
      <c r="AA853" s="255">
        <f t="shared" si="25"/>
        <v>-80</v>
      </c>
    </row>
    <row r="854" spans="1:27" s="255" customFormat="1" ht="12.75">
      <c r="A854" s="407">
        <v>120</v>
      </c>
      <c r="B854" s="408" t="s">
        <v>201</v>
      </c>
      <c r="C854" s="409">
        <v>2</v>
      </c>
      <c r="D854" s="410">
        <v>3</v>
      </c>
      <c r="E854" s="410">
        <v>1</v>
      </c>
      <c r="F854" s="411">
        <v>-1</v>
      </c>
      <c r="G854" s="409">
        <v>-3</v>
      </c>
      <c r="H854" s="411">
        <v>-1</v>
      </c>
      <c r="I854" s="409">
        <v>-1</v>
      </c>
      <c r="J854" s="411">
        <v>2</v>
      </c>
      <c r="K854" s="412">
        <v>-4</v>
      </c>
      <c r="M854" s="255">
        <f t="shared" si="23"/>
        <v>1</v>
      </c>
      <c r="N854" s="255">
        <f t="shared" si="23"/>
        <v>1</v>
      </c>
      <c r="O854" s="255">
        <f t="shared" si="23"/>
        <v>9</v>
      </c>
      <c r="P854" s="255">
        <f t="shared" si="23"/>
        <v>1</v>
      </c>
      <c r="Q854" s="255">
        <f t="shared" si="23"/>
        <v>1</v>
      </c>
      <c r="R854" s="255">
        <f t="shared" si="23"/>
        <v>4</v>
      </c>
      <c r="S854" s="255">
        <f t="shared" si="23"/>
        <v>16</v>
      </c>
      <c r="U854" s="255">
        <f t="shared" si="25"/>
        <v>3</v>
      </c>
      <c r="V854" s="255">
        <f t="shared" si="25"/>
        <v>-3</v>
      </c>
      <c r="W854" s="255">
        <f t="shared" si="25"/>
        <v>-9</v>
      </c>
      <c r="X854" s="255">
        <f t="shared" si="25"/>
        <v>-3</v>
      </c>
      <c r="Y854" s="255">
        <f t="shared" si="25"/>
        <v>-3</v>
      </c>
      <c r="Z854" s="255">
        <f t="shared" si="25"/>
        <v>6</v>
      </c>
      <c r="AA854" s="255">
        <f t="shared" si="25"/>
        <v>-12</v>
      </c>
    </row>
    <row r="855" spans="1:27" s="255" customFormat="1" ht="12.75">
      <c r="A855" s="407">
        <v>120</v>
      </c>
      <c r="B855" s="408" t="s">
        <v>201</v>
      </c>
      <c r="C855" s="409">
        <v>3</v>
      </c>
      <c r="D855" s="410">
        <v>20</v>
      </c>
      <c r="E855" s="410">
        <v>1</v>
      </c>
      <c r="F855" s="411">
        <v>-1</v>
      </c>
      <c r="G855" s="409">
        <v>-3</v>
      </c>
      <c r="H855" s="411">
        <v>-1</v>
      </c>
      <c r="I855" s="409">
        <v>-1</v>
      </c>
      <c r="J855" s="411">
        <v>2</v>
      </c>
      <c r="K855" s="412">
        <v>-4</v>
      </c>
      <c r="M855" s="255">
        <f t="shared" si="23"/>
        <v>1</v>
      </c>
      <c r="N855" s="255">
        <f t="shared" si="23"/>
        <v>1</v>
      </c>
      <c r="O855" s="255">
        <f t="shared" si="23"/>
        <v>9</v>
      </c>
      <c r="P855" s="255">
        <f t="shared" si="23"/>
        <v>1</v>
      </c>
      <c r="Q855" s="255">
        <f t="shared" si="23"/>
        <v>1</v>
      </c>
      <c r="R855" s="255">
        <f t="shared" si="23"/>
        <v>4</v>
      </c>
      <c r="S855" s="255">
        <f t="shared" si="23"/>
        <v>16</v>
      </c>
      <c r="U855" s="255">
        <f t="shared" si="25"/>
        <v>20</v>
      </c>
      <c r="V855" s="255">
        <f t="shared" si="25"/>
        <v>-20</v>
      </c>
      <c r="W855" s="255">
        <f t="shared" si="25"/>
        <v>-60</v>
      </c>
      <c r="X855" s="255">
        <f t="shared" si="25"/>
        <v>-20</v>
      </c>
      <c r="Y855" s="255">
        <f t="shared" si="25"/>
        <v>-20</v>
      </c>
      <c r="Z855" s="255">
        <f t="shared" si="25"/>
        <v>40</v>
      </c>
      <c r="AA855" s="255">
        <f t="shared" si="25"/>
        <v>-80</v>
      </c>
    </row>
    <row r="856" spans="1:27" s="255" customFormat="1" ht="12.75">
      <c r="A856" s="407">
        <v>120</v>
      </c>
      <c r="B856" s="408" t="s">
        <v>201</v>
      </c>
      <c r="C856" s="409">
        <v>4</v>
      </c>
      <c r="D856" s="410">
        <v>18</v>
      </c>
      <c r="E856" s="410">
        <v>1</v>
      </c>
      <c r="F856" s="411">
        <v>-1</v>
      </c>
      <c r="G856" s="409">
        <v>-3</v>
      </c>
      <c r="H856" s="411">
        <v>-1</v>
      </c>
      <c r="I856" s="409">
        <v>-1</v>
      </c>
      <c r="J856" s="411">
        <v>2</v>
      </c>
      <c r="K856" s="412">
        <v>-4</v>
      </c>
      <c r="M856" s="255">
        <f t="shared" si="23"/>
        <v>1</v>
      </c>
      <c r="N856" s="255">
        <f t="shared" si="23"/>
        <v>1</v>
      </c>
      <c r="O856" s="255">
        <f t="shared" si="23"/>
        <v>9</v>
      </c>
      <c r="P856" s="255">
        <f t="shared" si="23"/>
        <v>1</v>
      </c>
      <c r="Q856" s="255">
        <f t="shared" si="23"/>
        <v>1</v>
      </c>
      <c r="R856" s="255">
        <f t="shared" si="23"/>
        <v>4</v>
      </c>
      <c r="S856" s="255">
        <f t="shared" si="23"/>
        <v>16</v>
      </c>
      <c r="U856" s="255">
        <f t="shared" si="25"/>
        <v>18</v>
      </c>
      <c r="V856" s="255">
        <f t="shared" si="25"/>
        <v>-18</v>
      </c>
      <c r="W856" s="255">
        <f t="shared" si="25"/>
        <v>-54</v>
      </c>
      <c r="X856" s="255">
        <f t="shared" si="25"/>
        <v>-18</v>
      </c>
      <c r="Y856" s="255">
        <f t="shared" si="25"/>
        <v>-18</v>
      </c>
      <c r="Z856" s="255">
        <f t="shared" si="25"/>
        <v>36</v>
      </c>
      <c r="AA856" s="255">
        <f t="shared" si="25"/>
        <v>-72</v>
      </c>
    </row>
    <row r="857" spans="1:27" s="255" customFormat="1" ht="12.75">
      <c r="A857" s="407">
        <v>120</v>
      </c>
      <c r="B857" s="408" t="s">
        <v>201</v>
      </c>
      <c r="C857" s="409">
        <v>5</v>
      </c>
      <c r="D857" s="410">
        <v>15</v>
      </c>
      <c r="E857" s="410">
        <v>1</v>
      </c>
      <c r="F857" s="411">
        <v>-1</v>
      </c>
      <c r="G857" s="409">
        <v>-3</v>
      </c>
      <c r="H857" s="411">
        <v>-1</v>
      </c>
      <c r="I857" s="409">
        <v>-1</v>
      </c>
      <c r="J857" s="411">
        <v>2</v>
      </c>
      <c r="K857" s="412">
        <v>-4</v>
      </c>
      <c r="M857" s="255">
        <f t="shared" si="23"/>
        <v>1</v>
      </c>
      <c r="N857" s="255">
        <f t="shared" si="23"/>
        <v>1</v>
      </c>
      <c r="O857" s="255">
        <f t="shared" si="23"/>
        <v>9</v>
      </c>
      <c r="P857" s="255">
        <f t="shared" si="23"/>
        <v>1</v>
      </c>
      <c r="Q857" s="255">
        <f t="shared" si="23"/>
        <v>1</v>
      </c>
      <c r="R857" s="255">
        <f t="shared" si="23"/>
        <v>4</v>
      </c>
      <c r="S857" s="255">
        <f t="shared" si="23"/>
        <v>16</v>
      </c>
      <c r="U857" s="255">
        <f t="shared" si="25"/>
        <v>15</v>
      </c>
      <c r="V857" s="255">
        <f t="shared" si="25"/>
        <v>-15</v>
      </c>
      <c r="W857" s="255">
        <f t="shared" si="25"/>
        <v>-45</v>
      </c>
      <c r="X857" s="255">
        <f t="shared" si="25"/>
        <v>-15</v>
      </c>
      <c r="Y857" s="255">
        <f t="shared" si="25"/>
        <v>-15</v>
      </c>
      <c r="Z857" s="255">
        <f t="shared" si="25"/>
        <v>30</v>
      </c>
      <c r="AA857" s="255">
        <f t="shared" si="25"/>
        <v>-60</v>
      </c>
    </row>
    <row r="858" spans="1:27" s="255" customFormat="1" ht="12.75">
      <c r="A858" s="407">
        <v>120</v>
      </c>
      <c r="B858" s="408" t="s">
        <v>201</v>
      </c>
      <c r="C858" s="409">
        <v>6</v>
      </c>
      <c r="D858" s="410">
        <v>10</v>
      </c>
      <c r="E858" s="410">
        <v>1</v>
      </c>
      <c r="F858" s="411">
        <v>-1</v>
      </c>
      <c r="G858" s="409">
        <v>-3</v>
      </c>
      <c r="H858" s="411">
        <v>-1</v>
      </c>
      <c r="I858" s="409">
        <v>-1</v>
      </c>
      <c r="J858" s="411">
        <v>2</v>
      </c>
      <c r="K858" s="412">
        <v>-4</v>
      </c>
      <c r="M858" s="255">
        <f t="shared" si="23"/>
        <v>1</v>
      </c>
      <c r="N858" s="255">
        <f t="shared" si="23"/>
        <v>1</v>
      </c>
      <c r="O858" s="255">
        <f t="shared" si="23"/>
        <v>9</v>
      </c>
      <c r="P858" s="255">
        <f t="shared" si="23"/>
        <v>1</v>
      </c>
      <c r="Q858" s="255">
        <f t="shared" si="23"/>
        <v>1</v>
      </c>
      <c r="R858" s="255">
        <f t="shared" si="23"/>
        <v>4</v>
      </c>
      <c r="S858" s="255">
        <f t="shared" si="23"/>
        <v>16</v>
      </c>
      <c r="U858" s="255">
        <f t="shared" si="25"/>
        <v>10</v>
      </c>
      <c r="V858" s="255">
        <f t="shared" si="25"/>
        <v>-10</v>
      </c>
      <c r="W858" s="255">
        <f t="shared" si="25"/>
        <v>-30</v>
      </c>
      <c r="X858" s="255">
        <f t="shared" si="25"/>
        <v>-10</v>
      </c>
      <c r="Y858" s="255">
        <f t="shared" si="25"/>
        <v>-10</v>
      </c>
      <c r="Z858" s="255">
        <f t="shared" si="25"/>
        <v>20</v>
      </c>
      <c r="AA858" s="255">
        <f t="shared" si="25"/>
        <v>-40</v>
      </c>
    </row>
    <row r="859" spans="1:27" s="255" customFormat="1" ht="12.75">
      <c r="A859" s="407">
        <v>120</v>
      </c>
      <c r="B859" s="408" t="s">
        <v>201</v>
      </c>
      <c r="C859" s="409">
        <v>7</v>
      </c>
      <c r="D859" s="410">
        <v>9</v>
      </c>
      <c r="E859" s="410">
        <v>1</v>
      </c>
      <c r="F859" s="411">
        <v>-1</v>
      </c>
      <c r="G859" s="409">
        <v>-3</v>
      </c>
      <c r="H859" s="411">
        <v>-1</v>
      </c>
      <c r="I859" s="409">
        <v>-1</v>
      </c>
      <c r="J859" s="411">
        <v>2</v>
      </c>
      <c r="K859" s="412">
        <v>-4</v>
      </c>
      <c r="M859" s="255">
        <f t="shared" si="23"/>
        <v>1</v>
      </c>
      <c r="N859" s="255">
        <f t="shared" si="23"/>
        <v>1</v>
      </c>
      <c r="O859" s="255">
        <f t="shared" si="23"/>
        <v>9</v>
      </c>
      <c r="P859" s="255">
        <f t="shared" si="23"/>
        <v>1</v>
      </c>
      <c r="Q859" s="255">
        <f t="shared" si="23"/>
        <v>1</v>
      </c>
      <c r="R859" s="255">
        <f t="shared" si="23"/>
        <v>4</v>
      </c>
      <c r="S859" s="255">
        <f t="shared" si="23"/>
        <v>16</v>
      </c>
      <c r="U859" s="255">
        <f t="shared" si="25"/>
        <v>9</v>
      </c>
      <c r="V859" s="255">
        <f t="shared" si="25"/>
        <v>-9</v>
      </c>
      <c r="W859" s="255">
        <f t="shared" si="25"/>
        <v>-27</v>
      </c>
      <c r="X859" s="255">
        <f t="shared" si="25"/>
        <v>-9</v>
      </c>
      <c r="Y859" s="255">
        <f t="shared" si="25"/>
        <v>-9</v>
      </c>
      <c r="Z859" s="255">
        <f t="shared" si="25"/>
        <v>18</v>
      </c>
      <c r="AA859" s="255">
        <f t="shared" si="25"/>
        <v>-36</v>
      </c>
    </row>
    <row r="860" spans="1:27" s="255" customFormat="1" ht="12.75">
      <c r="A860" s="407">
        <v>120</v>
      </c>
      <c r="B860" s="408" t="s">
        <v>201</v>
      </c>
      <c r="C860" s="409">
        <v>8</v>
      </c>
      <c r="D860" s="410">
        <v>3</v>
      </c>
      <c r="E860" s="410">
        <v>1</v>
      </c>
      <c r="F860" s="411">
        <v>-1</v>
      </c>
      <c r="G860" s="409">
        <v>-3</v>
      </c>
      <c r="H860" s="411">
        <v>-1</v>
      </c>
      <c r="I860" s="409">
        <v>-1</v>
      </c>
      <c r="J860" s="411">
        <v>2</v>
      </c>
      <c r="K860" s="412">
        <v>-4</v>
      </c>
      <c r="M860" s="255">
        <f t="shared" si="23"/>
        <v>1</v>
      </c>
      <c r="N860" s="255">
        <f t="shared" si="23"/>
        <v>1</v>
      </c>
      <c r="O860" s="255">
        <f t="shared" si="23"/>
        <v>9</v>
      </c>
      <c r="P860" s="255">
        <f t="shared" si="23"/>
        <v>1</v>
      </c>
      <c r="Q860" s="255">
        <f t="shared" si="23"/>
        <v>1</v>
      </c>
      <c r="R860" s="255">
        <f t="shared" si="23"/>
        <v>4</v>
      </c>
      <c r="S860" s="255">
        <f t="shared" si="23"/>
        <v>16</v>
      </c>
      <c r="U860" s="255">
        <f t="shared" si="25"/>
        <v>3</v>
      </c>
      <c r="V860" s="255">
        <f t="shared" si="25"/>
        <v>-3</v>
      </c>
      <c r="W860" s="255">
        <f t="shared" si="25"/>
        <v>-9</v>
      </c>
      <c r="X860" s="255">
        <f t="shared" si="25"/>
        <v>-3</v>
      </c>
      <c r="Y860" s="255">
        <f t="shared" si="25"/>
        <v>-3</v>
      </c>
      <c r="Z860" s="255">
        <f t="shared" si="25"/>
        <v>6</v>
      </c>
      <c r="AA860" s="255">
        <f t="shared" si="25"/>
        <v>-12</v>
      </c>
    </row>
    <row r="861" spans="1:27" s="255" customFormat="1" ht="12.75">
      <c r="A861" s="407">
        <v>120</v>
      </c>
      <c r="B861" s="408" t="s">
        <v>201</v>
      </c>
      <c r="C861" s="409">
        <v>9</v>
      </c>
      <c r="D861" s="410">
        <v>17</v>
      </c>
      <c r="E861" s="410">
        <v>1</v>
      </c>
      <c r="F861" s="411">
        <v>-1</v>
      </c>
      <c r="G861" s="409">
        <v>-3</v>
      </c>
      <c r="H861" s="411">
        <v>-1</v>
      </c>
      <c r="I861" s="409">
        <v>-1</v>
      </c>
      <c r="J861" s="411">
        <v>2</v>
      </c>
      <c r="K861" s="412">
        <v>-4</v>
      </c>
      <c r="M861" s="255">
        <f t="shared" si="23"/>
        <v>1</v>
      </c>
      <c r="N861" s="255">
        <f t="shared" si="23"/>
        <v>1</v>
      </c>
      <c r="O861" s="255">
        <f t="shared" si="23"/>
        <v>9</v>
      </c>
      <c r="P861" s="255">
        <f t="shared" si="23"/>
        <v>1</v>
      </c>
      <c r="Q861" s="255">
        <f t="shared" si="23"/>
        <v>1</v>
      </c>
      <c r="R861" s="255">
        <f t="shared" si="23"/>
        <v>4</v>
      </c>
      <c r="S861" s="255">
        <f t="shared" si="23"/>
        <v>16</v>
      </c>
      <c r="U861" s="255">
        <f t="shared" si="25"/>
        <v>17</v>
      </c>
      <c r="V861" s="255">
        <f t="shared" si="25"/>
        <v>-17</v>
      </c>
      <c r="W861" s="255">
        <f t="shared" si="25"/>
        <v>-51</v>
      </c>
      <c r="X861" s="255">
        <f t="shared" si="25"/>
        <v>-17</v>
      </c>
      <c r="Y861" s="255">
        <f t="shared" si="25"/>
        <v>-17</v>
      </c>
      <c r="Z861" s="255">
        <f t="shared" si="25"/>
        <v>34</v>
      </c>
      <c r="AA861" s="255">
        <f t="shared" si="25"/>
        <v>-68</v>
      </c>
    </row>
    <row r="862" spans="1:27" s="255" customFormat="1" ht="12.75">
      <c r="A862" s="407">
        <v>120</v>
      </c>
      <c r="B862" s="408" t="s">
        <v>201</v>
      </c>
      <c r="C862" s="409">
        <v>10</v>
      </c>
      <c r="D862" s="410">
        <v>35</v>
      </c>
      <c r="E862" s="410">
        <v>1</v>
      </c>
      <c r="F862" s="411">
        <v>-1</v>
      </c>
      <c r="G862" s="409">
        <v>-3</v>
      </c>
      <c r="H862" s="411">
        <v>-1</v>
      </c>
      <c r="I862" s="409">
        <v>-1</v>
      </c>
      <c r="J862" s="411">
        <v>2</v>
      </c>
      <c r="K862" s="412">
        <v>-4</v>
      </c>
      <c r="M862" s="255">
        <f aca="true" t="shared" si="26" ref="M862:S898">E862^2</f>
        <v>1</v>
      </c>
      <c r="N862" s="255">
        <f t="shared" si="26"/>
        <v>1</v>
      </c>
      <c r="O862" s="255">
        <f t="shared" si="26"/>
        <v>9</v>
      </c>
      <c r="P862" s="255">
        <f t="shared" si="26"/>
        <v>1</v>
      </c>
      <c r="Q862" s="255">
        <f t="shared" si="26"/>
        <v>1</v>
      </c>
      <c r="R862" s="255">
        <f t="shared" si="26"/>
        <v>4</v>
      </c>
      <c r="S862" s="255">
        <f t="shared" si="26"/>
        <v>16</v>
      </c>
      <c r="U862" s="255">
        <f t="shared" si="25"/>
        <v>35</v>
      </c>
      <c r="V862" s="255">
        <f t="shared" si="25"/>
        <v>-35</v>
      </c>
      <c r="W862" s="255">
        <f t="shared" si="25"/>
        <v>-105</v>
      </c>
      <c r="X862" s="255">
        <f t="shared" si="25"/>
        <v>-35</v>
      </c>
      <c r="Y862" s="255">
        <f t="shared" si="25"/>
        <v>-35</v>
      </c>
      <c r="Z862" s="255">
        <f t="shared" si="25"/>
        <v>70</v>
      </c>
      <c r="AA862" s="255">
        <f t="shared" si="25"/>
        <v>-140</v>
      </c>
    </row>
    <row r="863" spans="1:27" s="255" customFormat="1" ht="12.75">
      <c r="A863" s="407">
        <v>120</v>
      </c>
      <c r="B863" s="408" t="s">
        <v>199</v>
      </c>
      <c r="C863" s="409">
        <v>1</v>
      </c>
      <c r="D863" s="410">
        <v>20</v>
      </c>
      <c r="E863" s="410">
        <v>1</v>
      </c>
      <c r="F863" s="411">
        <v>-1</v>
      </c>
      <c r="G863" s="409">
        <v>-3</v>
      </c>
      <c r="H863" s="411">
        <v>0</v>
      </c>
      <c r="I863" s="409">
        <v>-2</v>
      </c>
      <c r="J863" s="411">
        <v>0</v>
      </c>
      <c r="K863" s="412">
        <v>6</v>
      </c>
      <c r="M863" s="255">
        <f t="shared" si="26"/>
        <v>1</v>
      </c>
      <c r="N863" s="255">
        <f t="shared" si="26"/>
        <v>1</v>
      </c>
      <c r="O863" s="255">
        <f t="shared" si="26"/>
        <v>9</v>
      </c>
      <c r="P863" s="255">
        <f t="shared" si="26"/>
        <v>0</v>
      </c>
      <c r="Q863" s="255">
        <f t="shared" si="26"/>
        <v>4</v>
      </c>
      <c r="R863" s="255">
        <f t="shared" si="26"/>
        <v>0</v>
      </c>
      <c r="S863" s="255">
        <f t="shared" si="26"/>
        <v>36</v>
      </c>
      <c r="U863" s="255">
        <f t="shared" si="25"/>
        <v>20</v>
      </c>
      <c r="V863" s="255">
        <f t="shared" si="25"/>
        <v>-20</v>
      </c>
      <c r="W863" s="255">
        <f t="shared" si="25"/>
        <v>-60</v>
      </c>
      <c r="X863" s="255">
        <f t="shared" si="25"/>
        <v>0</v>
      </c>
      <c r="Y863" s="255">
        <f t="shared" si="25"/>
        <v>-40</v>
      </c>
      <c r="Z863" s="255">
        <f t="shared" si="25"/>
        <v>0</v>
      </c>
      <c r="AA863" s="255">
        <f t="shared" si="25"/>
        <v>120</v>
      </c>
    </row>
    <row r="864" spans="1:27" s="255" customFormat="1" ht="12.75">
      <c r="A864" s="407">
        <v>120</v>
      </c>
      <c r="B864" s="408" t="s">
        <v>199</v>
      </c>
      <c r="C864" s="409">
        <v>2</v>
      </c>
      <c r="D864" s="410">
        <v>28</v>
      </c>
      <c r="E864" s="410">
        <v>1</v>
      </c>
      <c r="F864" s="411">
        <v>-1</v>
      </c>
      <c r="G864" s="409">
        <v>-3</v>
      </c>
      <c r="H864" s="411">
        <v>0</v>
      </c>
      <c r="I864" s="409">
        <v>-2</v>
      </c>
      <c r="J864" s="411">
        <v>0</v>
      </c>
      <c r="K864" s="412">
        <v>6</v>
      </c>
      <c r="M864" s="255">
        <f t="shared" si="26"/>
        <v>1</v>
      </c>
      <c r="N864" s="255">
        <f t="shared" si="26"/>
        <v>1</v>
      </c>
      <c r="O864" s="255">
        <f t="shared" si="26"/>
        <v>9</v>
      </c>
      <c r="P864" s="255">
        <f t="shared" si="26"/>
        <v>0</v>
      </c>
      <c r="Q864" s="255">
        <f t="shared" si="26"/>
        <v>4</v>
      </c>
      <c r="R864" s="255">
        <f t="shared" si="26"/>
        <v>0</v>
      </c>
      <c r="S864" s="255">
        <f t="shared" si="26"/>
        <v>36</v>
      </c>
      <c r="U864" s="255">
        <f t="shared" si="25"/>
        <v>28</v>
      </c>
      <c r="V864" s="255">
        <f t="shared" si="25"/>
        <v>-28</v>
      </c>
      <c r="W864" s="255">
        <f t="shared" si="25"/>
        <v>-84</v>
      </c>
      <c r="X864" s="255">
        <f t="shared" si="25"/>
        <v>0</v>
      </c>
      <c r="Y864" s="255">
        <f t="shared" si="25"/>
        <v>-56</v>
      </c>
      <c r="Z864" s="255">
        <f t="shared" si="25"/>
        <v>0</v>
      </c>
      <c r="AA864" s="255">
        <f t="shared" si="25"/>
        <v>168</v>
      </c>
    </row>
    <row r="865" spans="1:27" s="255" customFormat="1" ht="12.75">
      <c r="A865" s="407">
        <v>120</v>
      </c>
      <c r="B865" s="408" t="s">
        <v>199</v>
      </c>
      <c r="C865" s="409">
        <v>3</v>
      </c>
      <c r="D865" s="410">
        <v>13</v>
      </c>
      <c r="E865" s="410">
        <v>1</v>
      </c>
      <c r="F865" s="411">
        <v>-1</v>
      </c>
      <c r="G865" s="409">
        <v>-3</v>
      </c>
      <c r="H865" s="411">
        <v>0</v>
      </c>
      <c r="I865" s="409">
        <v>-2</v>
      </c>
      <c r="J865" s="411">
        <v>0</v>
      </c>
      <c r="K865" s="412">
        <v>6</v>
      </c>
      <c r="M865" s="255">
        <f t="shared" si="26"/>
        <v>1</v>
      </c>
      <c r="N865" s="255">
        <f t="shared" si="26"/>
        <v>1</v>
      </c>
      <c r="O865" s="255">
        <f t="shared" si="26"/>
        <v>9</v>
      </c>
      <c r="P865" s="255">
        <f t="shared" si="26"/>
        <v>0</v>
      </c>
      <c r="Q865" s="255">
        <f t="shared" si="26"/>
        <v>4</v>
      </c>
      <c r="R865" s="255">
        <f t="shared" si="26"/>
        <v>0</v>
      </c>
      <c r="S865" s="255">
        <f t="shared" si="26"/>
        <v>36</v>
      </c>
      <c r="U865" s="255">
        <f t="shared" si="25"/>
        <v>13</v>
      </c>
      <c r="V865" s="255">
        <f t="shared" si="25"/>
        <v>-13</v>
      </c>
      <c r="W865" s="255">
        <f t="shared" si="25"/>
        <v>-39</v>
      </c>
      <c r="X865" s="255">
        <f t="shared" si="25"/>
        <v>0</v>
      </c>
      <c r="Y865" s="255">
        <f t="shared" si="25"/>
        <v>-26</v>
      </c>
      <c r="Z865" s="255">
        <f t="shared" si="25"/>
        <v>0</v>
      </c>
      <c r="AA865" s="255">
        <f t="shared" si="25"/>
        <v>78</v>
      </c>
    </row>
    <row r="866" spans="1:27" s="255" customFormat="1" ht="12.75">
      <c r="A866" s="407">
        <v>120</v>
      </c>
      <c r="B866" s="408" t="s">
        <v>199</v>
      </c>
      <c r="C866" s="409">
        <v>4</v>
      </c>
      <c r="D866" s="410">
        <v>3</v>
      </c>
      <c r="E866" s="410">
        <v>1</v>
      </c>
      <c r="F866" s="411">
        <v>-1</v>
      </c>
      <c r="G866" s="409">
        <v>-3</v>
      </c>
      <c r="H866" s="411">
        <v>0</v>
      </c>
      <c r="I866" s="409">
        <v>-2</v>
      </c>
      <c r="J866" s="411">
        <v>0</v>
      </c>
      <c r="K866" s="412">
        <v>6</v>
      </c>
      <c r="M866" s="255">
        <f t="shared" si="26"/>
        <v>1</v>
      </c>
      <c r="N866" s="255">
        <f t="shared" si="26"/>
        <v>1</v>
      </c>
      <c r="O866" s="255">
        <f t="shared" si="26"/>
        <v>9</v>
      </c>
      <c r="P866" s="255">
        <f t="shared" si="26"/>
        <v>0</v>
      </c>
      <c r="Q866" s="255">
        <f t="shared" si="26"/>
        <v>4</v>
      </c>
      <c r="R866" s="255">
        <f t="shared" si="26"/>
        <v>0</v>
      </c>
      <c r="S866" s="255">
        <f t="shared" si="26"/>
        <v>36</v>
      </c>
      <c r="U866" s="255">
        <f t="shared" si="25"/>
        <v>3</v>
      </c>
      <c r="V866" s="255">
        <f t="shared" si="25"/>
        <v>-3</v>
      </c>
      <c r="W866" s="255">
        <f t="shared" si="25"/>
        <v>-9</v>
      </c>
      <c r="X866" s="255">
        <f t="shared" si="25"/>
        <v>0</v>
      </c>
      <c r="Y866" s="255">
        <f t="shared" si="25"/>
        <v>-6</v>
      </c>
      <c r="Z866" s="255">
        <f t="shared" si="25"/>
        <v>0</v>
      </c>
      <c r="AA866" s="255">
        <f t="shared" si="25"/>
        <v>18</v>
      </c>
    </row>
    <row r="867" spans="1:27" s="255" customFormat="1" ht="12.75">
      <c r="A867" s="407">
        <v>120</v>
      </c>
      <c r="B867" s="408" t="s">
        <v>199</v>
      </c>
      <c r="C867" s="409">
        <v>5</v>
      </c>
      <c r="D867" s="410">
        <v>13</v>
      </c>
      <c r="E867" s="410">
        <v>1</v>
      </c>
      <c r="F867" s="411">
        <v>-1</v>
      </c>
      <c r="G867" s="409">
        <v>-3</v>
      </c>
      <c r="H867" s="411">
        <v>0</v>
      </c>
      <c r="I867" s="409">
        <v>-2</v>
      </c>
      <c r="J867" s="411">
        <v>0</v>
      </c>
      <c r="K867" s="412">
        <v>6</v>
      </c>
      <c r="M867" s="255">
        <f t="shared" si="26"/>
        <v>1</v>
      </c>
      <c r="N867" s="255">
        <f t="shared" si="26"/>
        <v>1</v>
      </c>
      <c r="O867" s="255">
        <f t="shared" si="26"/>
        <v>9</v>
      </c>
      <c r="P867" s="255">
        <f t="shared" si="26"/>
        <v>0</v>
      </c>
      <c r="Q867" s="255">
        <f t="shared" si="26"/>
        <v>4</v>
      </c>
      <c r="R867" s="255">
        <f t="shared" si="26"/>
        <v>0</v>
      </c>
      <c r="S867" s="255">
        <f t="shared" si="26"/>
        <v>36</v>
      </c>
      <c r="U867" s="255">
        <f t="shared" si="25"/>
        <v>13</v>
      </c>
      <c r="V867" s="255">
        <f t="shared" si="25"/>
        <v>-13</v>
      </c>
      <c r="W867" s="255">
        <f t="shared" si="25"/>
        <v>-39</v>
      </c>
      <c r="X867" s="255">
        <f t="shared" si="25"/>
        <v>0</v>
      </c>
      <c r="Y867" s="255">
        <f t="shared" si="25"/>
        <v>-26</v>
      </c>
      <c r="Z867" s="255">
        <f t="shared" si="25"/>
        <v>0</v>
      </c>
      <c r="AA867" s="255">
        <f t="shared" si="25"/>
        <v>78</v>
      </c>
    </row>
    <row r="868" spans="1:27" s="255" customFormat="1" ht="12.75">
      <c r="A868" s="407">
        <v>120</v>
      </c>
      <c r="B868" s="408" t="s">
        <v>199</v>
      </c>
      <c r="C868" s="409">
        <v>6</v>
      </c>
      <c r="D868" s="410">
        <v>20</v>
      </c>
      <c r="E868" s="410">
        <v>1</v>
      </c>
      <c r="F868" s="411">
        <v>-1</v>
      </c>
      <c r="G868" s="409">
        <v>-3</v>
      </c>
      <c r="H868" s="411">
        <v>0</v>
      </c>
      <c r="I868" s="409">
        <v>-2</v>
      </c>
      <c r="J868" s="411">
        <v>0</v>
      </c>
      <c r="K868" s="412">
        <v>6</v>
      </c>
      <c r="M868" s="255">
        <f t="shared" si="26"/>
        <v>1</v>
      </c>
      <c r="N868" s="255">
        <f t="shared" si="26"/>
        <v>1</v>
      </c>
      <c r="O868" s="255">
        <f t="shared" si="26"/>
        <v>9</v>
      </c>
      <c r="P868" s="255">
        <f t="shared" si="26"/>
        <v>0</v>
      </c>
      <c r="Q868" s="255">
        <f t="shared" si="26"/>
        <v>4</v>
      </c>
      <c r="R868" s="255">
        <f t="shared" si="26"/>
        <v>0</v>
      </c>
      <c r="S868" s="255">
        <f t="shared" si="26"/>
        <v>36</v>
      </c>
      <c r="U868" s="255">
        <f t="shared" si="25"/>
        <v>20</v>
      </c>
      <c r="V868" s="255">
        <f t="shared" si="25"/>
        <v>-20</v>
      </c>
      <c r="W868" s="255">
        <f t="shared" si="25"/>
        <v>-60</v>
      </c>
      <c r="X868" s="255">
        <f t="shared" si="25"/>
        <v>0</v>
      </c>
      <c r="Y868" s="255">
        <f t="shared" si="25"/>
        <v>-40</v>
      </c>
      <c r="Z868" s="255">
        <f t="shared" si="25"/>
        <v>0</v>
      </c>
      <c r="AA868" s="255">
        <f t="shared" si="25"/>
        <v>120</v>
      </c>
    </row>
    <row r="869" spans="1:27" s="255" customFormat="1" ht="12.75">
      <c r="A869" s="407">
        <v>120</v>
      </c>
      <c r="B869" s="408" t="s">
        <v>199</v>
      </c>
      <c r="C869" s="409">
        <v>7</v>
      </c>
      <c r="D869" s="410">
        <v>24</v>
      </c>
      <c r="E869" s="410">
        <v>1</v>
      </c>
      <c r="F869" s="411">
        <v>-1</v>
      </c>
      <c r="G869" s="409">
        <v>-3</v>
      </c>
      <c r="H869" s="411">
        <v>0</v>
      </c>
      <c r="I869" s="409">
        <v>-2</v>
      </c>
      <c r="J869" s="411">
        <v>0</v>
      </c>
      <c r="K869" s="412">
        <v>6</v>
      </c>
      <c r="M869" s="255">
        <f t="shared" si="26"/>
        <v>1</v>
      </c>
      <c r="N869" s="255">
        <f t="shared" si="26"/>
        <v>1</v>
      </c>
      <c r="O869" s="255">
        <f t="shared" si="26"/>
        <v>9</v>
      </c>
      <c r="P869" s="255">
        <f t="shared" si="26"/>
        <v>0</v>
      </c>
      <c r="Q869" s="255">
        <f t="shared" si="26"/>
        <v>4</v>
      </c>
      <c r="R869" s="255">
        <f t="shared" si="26"/>
        <v>0</v>
      </c>
      <c r="S869" s="255">
        <f t="shared" si="26"/>
        <v>36</v>
      </c>
      <c r="U869" s="255">
        <f t="shared" si="25"/>
        <v>24</v>
      </c>
      <c r="V869" s="255">
        <f t="shared" si="25"/>
        <v>-24</v>
      </c>
      <c r="W869" s="255">
        <f t="shared" si="25"/>
        <v>-72</v>
      </c>
      <c r="X869" s="255">
        <f t="shared" si="25"/>
        <v>0</v>
      </c>
      <c r="Y869" s="255">
        <f t="shared" si="25"/>
        <v>-48</v>
      </c>
      <c r="Z869" s="255">
        <f t="shared" si="25"/>
        <v>0</v>
      </c>
      <c r="AA869" s="255">
        <f t="shared" si="25"/>
        <v>144</v>
      </c>
    </row>
    <row r="870" spans="1:27" s="255" customFormat="1" ht="12.75">
      <c r="A870" s="407">
        <v>120</v>
      </c>
      <c r="B870" s="408" t="s">
        <v>199</v>
      </c>
      <c r="C870" s="409">
        <v>8</v>
      </c>
      <c r="D870" s="410">
        <v>30</v>
      </c>
      <c r="E870" s="410">
        <v>1</v>
      </c>
      <c r="F870" s="411">
        <v>-1</v>
      </c>
      <c r="G870" s="409">
        <v>-3</v>
      </c>
      <c r="H870" s="411">
        <v>0</v>
      </c>
      <c r="I870" s="409">
        <v>-2</v>
      </c>
      <c r="J870" s="411">
        <v>0</v>
      </c>
      <c r="K870" s="412">
        <v>6</v>
      </c>
      <c r="M870" s="255">
        <f t="shared" si="26"/>
        <v>1</v>
      </c>
      <c r="N870" s="255">
        <f t="shared" si="26"/>
        <v>1</v>
      </c>
      <c r="O870" s="255">
        <f t="shared" si="26"/>
        <v>9</v>
      </c>
      <c r="P870" s="255">
        <f t="shared" si="26"/>
        <v>0</v>
      </c>
      <c r="Q870" s="255">
        <f t="shared" si="26"/>
        <v>4</v>
      </c>
      <c r="R870" s="255">
        <f t="shared" si="26"/>
        <v>0</v>
      </c>
      <c r="S870" s="255">
        <f t="shared" si="26"/>
        <v>36</v>
      </c>
      <c r="U870" s="255">
        <f t="shared" si="25"/>
        <v>30</v>
      </c>
      <c r="V870" s="255">
        <f t="shared" si="25"/>
        <v>-30</v>
      </c>
      <c r="W870" s="255">
        <f t="shared" si="25"/>
        <v>-90</v>
      </c>
      <c r="X870" s="255">
        <f t="shared" si="25"/>
        <v>0</v>
      </c>
      <c r="Y870" s="255">
        <f t="shared" si="25"/>
        <v>-60</v>
      </c>
      <c r="Z870" s="255">
        <f t="shared" si="25"/>
        <v>0</v>
      </c>
      <c r="AA870" s="255">
        <f t="shared" si="25"/>
        <v>180</v>
      </c>
    </row>
    <row r="871" spans="1:27" s="255" customFormat="1" ht="12.75">
      <c r="A871" s="407">
        <v>120</v>
      </c>
      <c r="B871" s="408" t="s">
        <v>199</v>
      </c>
      <c r="C871" s="409">
        <v>9</v>
      </c>
      <c r="D871" s="410">
        <v>8</v>
      </c>
      <c r="E871" s="410">
        <v>1</v>
      </c>
      <c r="F871" s="411">
        <v>-1</v>
      </c>
      <c r="G871" s="409">
        <v>-3</v>
      </c>
      <c r="H871" s="411">
        <v>0</v>
      </c>
      <c r="I871" s="409">
        <v>-2</v>
      </c>
      <c r="J871" s="411">
        <v>0</v>
      </c>
      <c r="K871" s="412">
        <v>6</v>
      </c>
      <c r="M871" s="255">
        <f t="shared" si="26"/>
        <v>1</v>
      </c>
      <c r="N871" s="255">
        <f t="shared" si="26"/>
        <v>1</v>
      </c>
      <c r="O871" s="255">
        <f t="shared" si="26"/>
        <v>9</v>
      </c>
      <c r="P871" s="255">
        <f t="shared" si="26"/>
        <v>0</v>
      </c>
      <c r="Q871" s="255">
        <f t="shared" si="26"/>
        <v>4</v>
      </c>
      <c r="R871" s="255">
        <f t="shared" si="26"/>
        <v>0</v>
      </c>
      <c r="S871" s="255">
        <f t="shared" si="26"/>
        <v>36</v>
      </c>
      <c r="U871" s="255">
        <f t="shared" si="25"/>
        <v>8</v>
      </c>
      <c r="V871" s="255">
        <f t="shared" si="25"/>
        <v>-8</v>
      </c>
      <c r="W871" s="255">
        <f t="shared" si="25"/>
        <v>-24</v>
      </c>
      <c r="X871" s="255">
        <f t="shared" si="25"/>
        <v>0</v>
      </c>
      <c r="Y871" s="255">
        <f t="shared" si="25"/>
        <v>-16</v>
      </c>
      <c r="Z871" s="255">
        <f t="shared" si="25"/>
        <v>0</v>
      </c>
      <c r="AA871" s="255">
        <f t="shared" si="25"/>
        <v>48</v>
      </c>
    </row>
    <row r="872" spans="1:27" s="255" customFormat="1" ht="12.75">
      <c r="A872" s="407">
        <v>120</v>
      </c>
      <c r="B872" s="408" t="s">
        <v>199</v>
      </c>
      <c r="C872" s="409">
        <v>10</v>
      </c>
      <c r="D872" s="410">
        <v>26</v>
      </c>
      <c r="E872" s="410">
        <v>1</v>
      </c>
      <c r="F872" s="411">
        <v>-1</v>
      </c>
      <c r="G872" s="409">
        <v>-3</v>
      </c>
      <c r="H872" s="411">
        <v>0</v>
      </c>
      <c r="I872" s="409">
        <v>-2</v>
      </c>
      <c r="J872" s="411">
        <v>0</v>
      </c>
      <c r="K872" s="412">
        <v>6</v>
      </c>
      <c r="M872" s="255">
        <f t="shared" si="26"/>
        <v>1</v>
      </c>
      <c r="N872" s="255">
        <f t="shared" si="26"/>
        <v>1</v>
      </c>
      <c r="O872" s="255">
        <f t="shared" si="26"/>
        <v>9</v>
      </c>
      <c r="P872" s="255">
        <f t="shared" si="26"/>
        <v>0</v>
      </c>
      <c r="Q872" s="255">
        <f t="shared" si="26"/>
        <v>4</v>
      </c>
      <c r="R872" s="255">
        <f t="shared" si="26"/>
        <v>0</v>
      </c>
      <c r="S872" s="255">
        <f t="shared" si="26"/>
        <v>36</v>
      </c>
      <c r="U872" s="255">
        <f t="shared" si="25"/>
        <v>26</v>
      </c>
      <c r="V872" s="255">
        <f t="shared" si="25"/>
        <v>-26</v>
      </c>
      <c r="W872" s="255">
        <f t="shared" si="25"/>
        <v>-78</v>
      </c>
      <c r="X872" s="255">
        <f t="shared" si="25"/>
        <v>0</v>
      </c>
      <c r="Y872" s="255">
        <f t="shared" si="25"/>
        <v>-52</v>
      </c>
      <c r="Z872" s="255">
        <f t="shared" si="25"/>
        <v>0</v>
      </c>
      <c r="AA872" s="255">
        <f t="shared" si="25"/>
        <v>156</v>
      </c>
    </row>
    <row r="873" spans="1:27" s="255" customFormat="1" ht="12.75">
      <c r="A873" s="407">
        <v>120</v>
      </c>
      <c r="B873" s="408" t="s">
        <v>200</v>
      </c>
      <c r="C873" s="409">
        <v>1</v>
      </c>
      <c r="D873" s="410">
        <v>24</v>
      </c>
      <c r="E873" s="410">
        <v>1</v>
      </c>
      <c r="F873" s="411">
        <v>-1</v>
      </c>
      <c r="G873" s="409">
        <v>-3</v>
      </c>
      <c r="H873" s="411">
        <v>1</v>
      </c>
      <c r="I873" s="409">
        <v>-1</v>
      </c>
      <c r="J873" s="411">
        <v>-2</v>
      </c>
      <c r="K873" s="412">
        <v>-4</v>
      </c>
      <c r="M873" s="255">
        <f t="shared" si="26"/>
        <v>1</v>
      </c>
      <c r="N873" s="255">
        <f t="shared" si="26"/>
        <v>1</v>
      </c>
      <c r="O873" s="255">
        <f t="shared" si="26"/>
        <v>9</v>
      </c>
      <c r="P873" s="255">
        <f t="shared" si="26"/>
        <v>1</v>
      </c>
      <c r="Q873" s="255">
        <f t="shared" si="26"/>
        <v>1</v>
      </c>
      <c r="R873" s="255">
        <f t="shared" si="26"/>
        <v>4</v>
      </c>
      <c r="S873" s="255">
        <f t="shared" si="26"/>
        <v>16</v>
      </c>
      <c r="U873" s="255">
        <f t="shared" si="25"/>
        <v>24</v>
      </c>
      <c r="V873" s="255">
        <f t="shared" si="25"/>
        <v>-24</v>
      </c>
      <c r="W873" s="255">
        <f t="shared" si="25"/>
        <v>-72</v>
      </c>
      <c r="X873" s="255">
        <f t="shared" si="25"/>
        <v>24</v>
      </c>
      <c r="Y873" s="255">
        <f t="shared" si="25"/>
        <v>-24</v>
      </c>
      <c r="Z873" s="255">
        <f t="shared" si="25"/>
        <v>-48</v>
      </c>
      <c r="AA873" s="255">
        <f t="shared" si="25"/>
        <v>-96</v>
      </c>
    </row>
    <row r="874" spans="1:27" s="255" customFormat="1" ht="12.75">
      <c r="A874" s="407">
        <v>120</v>
      </c>
      <c r="B874" s="408" t="s">
        <v>200</v>
      </c>
      <c r="C874" s="409">
        <v>2</v>
      </c>
      <c r="D874" s="410">
        <v>35</v>
      </c>
      <c r="E874" s="410">
        <v>1</v>
      </c>
      <c r="F874" s="411">
        <v>-1</v>
      </c>
      <c r="G874" s="409">
        <v>-3</v>
      </c>
      <c r="H874" s="411">
        <v>1</v>
      </c>
      <c r="I874" s="409">
        <v>-1</v>
      </c>
      <c r="J874" s="411">
        <v>-2</v>
      </c>
      <c r="K874" s="412">
        <v>-4</v>
      </c>
      <c r="M874" s="255">
        <f t="shared" si="26"/>
        <v>1</v>
      </c>
      <c r="N874" s="255">
        <f t="shared" si="26"/>
        <v>1</v>
      </c>
      <c r="O874" s="255">
        <f t="shared" si="26"/>
        <v>9</v>
      </c>
      <c r="P874" s="255">
        <f t="shared" si="26"/>
        <v>1</v>
      </c>
      <c r="Q874" s="255">
        <f t="shared" si="26"/>
        <v>1</v>
      </c>
      <c r="R874" s="255">
        <f t="shared" si="26"/>
        <v>4</v>
      </c>
      <c r="S874" s="255">
        <f t="shared" si="26"/>
        <v>16</v>
      </c>
      <c r="U874" s="255">
        <f t="shared" si="25"/>
        <v>35</v>
      </c>
      <c r="V874" s="255">
        <f t="shared" si="25"/>
        <v>-35</v>
      </c>
      <c r="W874" s="255">
        <f t="shared" si="25"/>
        <v>-105</v>
      </c>
      <c r="X874" s="255">
        <f t="shared" si="25"/>
        <v>35</v>
      </c>
      <c r="Y874" s="255">
        <f t="shared" si="25"/>
        <v>-35</v>
      </c>
      <c r="Z874" s="255">
        <f t="shared" si="25"/>
        <v>-70</v>
      </c>
      <c r="AA874" s="255">
        <f t="shared" si="25"/>
        <v>-140</v>
      </c>
    </row>
    <row r="875" spans="1:27" s="255" customFormat="1" ht="12.75">
      <c r="A875" s="407">
        <v>120</v>
      </c>
      <c r="B875" s="408" t="s">
        <v>200</v>
      </c>
      <c r="C875" s="409">
        <v>3</v>
      </c>
      <c r="D875" s="410">
        <v>31</v>
      </c>
      <c r="E875" s="410">
        <v>1</v>
      </c>
      <c r="F875" s="411">
        <v>-1</v>
      </c>
      <c r="G875" s="409">
        <v>-3</v>
      </c>
      <c r="H875" s="411">
        <v>1</v>
      </c>
      <c r="I875" s="409">
        <v>-1</v>
      </c>
      <c r="J875" s="411">
        <v>-2</v>
      </c>
      <c r="K875" s="412">
        <v>-4</v>
      </c>
      <c r="M875" s="255">
        <f t="shared" si="26"/>
        <v>1</v>
      </c>
      <c r="N875" s="255">
        <f t="shared" si="26"/>
        <v>1</v>
      </c>
      <c r="O875" s="255">
        <f t="shared" si="26"/>
        <v>9</v>
      </c>
      <c r="P875" s="255">
        <f t="shared" si="26"/>
        <v>1</v>
      </c>
      <c r="Q875" s="255">
        <f t="shared" si="26"/>
        <v>1</v>
      </c>
      <c r="R875" s="255">
        <f t="shared" si="26"/>
        <v>4</v>
      </c>
      <c r="S875" s="255">
        <f t="shared" si="26"/>
        <v>16</v>
      </c>
      <c r="U875" s="255">
        <f t="shared" si="25"/>
        <v>31</v>
      </c>
      <c r="V875" s="255">
        <f t="shared" si="25"/>
        <v>-31</v>
      </c>
      <c r="W875" s="255">
        <f t="shared" si="25"/>
        <v>-93</v>
      </c>
      <c r="X875" s="255">
        <f t="shared" si="25"/>
        <v>31</v>
      </c>
      <c r="Y875" s="255">
        <f t="shared" si="25"/>
        <v>-31</v>
      </c>
      <c r="Z875" s="255">
        <f t="shared" si="25"/>
        <v>-62</v>
      </c>
      <c r="AA875" s="255">
        <f t="shared" si="25"/>
        <v>-124</v>
      </c>
    </row>
    <row r="876" spans="1:27" s="255" customFormat="1" ht="12.75">
      <c r="A876" s="407">
        <v>120</v>
      </c>
      <c r="B876" s="408" t="s">
        <v>200</v>
      </c>
      <c r="C876" s="409">
        <v>4</v>
      </c>
      <c r="D876" s="410">
        <v>14</v>
      </c>
      <c r="E876" s="410">
        <v>1</v>
      </c>
      <c r="F876" s="411">
        <v>-1</v>
      </c>
      <c r="G876" s="409">
        <v>-3</v>
      </c>
      <c r="H876" s="411">
        <v>1</v>
      </c>
      <c r="I876" s="409">
        <v>-1</v>
      </c>
      <c r="J876" s="411">
        <v>-2</v>
      </c>
      <c r="K876" s="412">
        <v>-4</v>
      </c>
      <c r="M876" s="255">
        <f t="shared" si="26"/>
        <v>1</v>
      </c>
      <c r="N876" s="255">
        <f t="shared" si="26"/>
        <v>1</v>
      </c>
      <c r="O876" s="255">
        <f t="shared" si="26"/>
        <v>9</v>
      </c>
      <c r="P876" s="255">
        <f t="shared" si="26"/>
        <v>1</v>
      </c>
      <c r="Q876" s="255">
        <f t="shared" si="26"/>
        <v>1</v>
      </c>
      <c r="R876" s="255">
        <f t="shared" si="26"/>
        <v>4</v>
      </c>
      <c r="S876" s="255">
        <f t="shared" si="26"/>
        <v>16</v>
      </c>
      <c r="U876" s="255">
        <f t="shared" si="25"/>
        <v>14</v>
      </c>
      <c r="V876" s="255">
        <f t="shared" si="25"/>
        <v>-14</v>
      </c>
      <c r="W876" s="255">
        <f t="shared" si="25"/>
        <v>-42</v>
      </c>
      <c r="X876" s="255">
        <f t="shared" si="25"/>
        <v>14</v>
      </c>
      <c r="Y876" s="255">
        <f t="shared" si="25"/>
        <v>-14</v>
      </c>
      <c r="Z876" s="255">
        <f t="shared" si="25"/>
        <v>-28</v>
      </c>
      <c r="AA876" s="255">
        <f t="shared" si="25"/>
        <v>-56</v>
      </c>
    </row>
    <row r="877" spans="1:27" s="255" customFormat="1" ht="12.75">
      <c r="A877" s="407">
        <v>120</v>
      </c>
      <c r="B877" s="408" t="s">
        <v>200</v>
      </c>
      <c r="C877" s="409">
        <v>5</v>
      </c>
      <c r="D877" s="410">
        <v>18</v>
      </c>
      <c r="E877" s="410">
        <v>1</v>
      </c>
      <c r="F877" s="411">
        <v>-1</v>
      </c>
      <c r="G877" s="409">
        <v>-3</v>
      </c>
      <c r="H877" s="411">
        <v>1</v>
      </c>
      <c r="I877" s="409">
        <v>-1</v>
      </c>
      <c r="J877" s="411">
        <v>-2</v>
      </c>
      <c r="K877" s="412">
        <v>-4</v>
      </c>
      <c r="M877" s="255">
        <f t="shared" si="26"/>
        <v>1</v>
      </c>
      <c r="N877" s="255">
        <f t="shared" si="26"/>
        <v>1</v>
      </c>
      <c r="O877" s="255">
        <f t="shared" si="26"/>
        <v>9</v>
      </c>
      <c r="P877" s="255">
        <f t="shared" si="26"/>
        <v>1</v>
      </c>
      <c r="Q877" s="255">
        <f t="shared" si="26"/>
        <v>1</v>
      </c>
      <c r="R877" s="255">
        <f t="shared" si="26"/>
        <v>4</v>
      </c>
      <c r="S877" s="255">
        <f t="shared" si="26"/>
        <v>16</v>
      </c>
      <c r="U877" s="255">
        <f t="shared" si="25"/>
        <v>18</v>
      </c>
      <c r="V877" s="255">
        <f t="shared" si="25"/>
        <v>-18</v>
      </c>
      <c r="W877" s="255">
        <f t="shared" si="25"/>
        <v>-54</v>
      </c>
      <c r="X877" s="255">
        <f t="shared" si="25"/>
        <v>18</v>
      </c>
      <c r="Y877" s="255">
        <f t="shared" si="25"/>
        <v>-18</v>
      </c>
      <c r="Z877" s="255">
        <f t="shared" si="25"/>
        <v>-36</v>
      </c>
      <c r="AA877" s="255">
        <f t="shared" si="25"/>
        <v>-72</v>
      </c>
    </row>
    <row r="878" spans="1:27" s="255" customFormat="1" ht="12.75">
      <c r="A878" s="407">
        <v>120</v>
      </c>
      <c r="B878" s="408" t="s">
        <v>200</v>
      </c>
      <c r="C878" s="409">
        <v>6</v>
      </c>
      <c r="D878" s="410">
        <v>37</v>
      </c>
      <c r="E878" s="410">
        <v>1</v>
      </c>
      <c r="F878" s="411">
        <v>-1</v>
      </c>
      <c r="G878" s="409">
        <v>-3</v>
      </c>
      <c r="H878" s="411">
        <v>1</v>
      </c>
      <c r="I878" s="409">
        <v>-1</v>
      </c>
      <c r="J878" s="411">
        <v>-2</v>
      </c>
      <c r="K878" s="412">
        <v>-4</v>
      </c>
      <c r="M878" s="255">
        <f t="shared" si="26"/>
        <v>1</v>
      </c>
      <c r="N878" s="255">
        <f t="shared" si="26"/>
        <v>1</v>
      </c>
      <c r="O878" s="255">
        <f t="shared" si="26"/>
        <v>9</v>
      </c>
      <c r="P878" s="255">
        <f t="shared" si="26"/>
        <v>1</v>
      </c>
      <c r="Q878" s="255">
        <f t="shared" si="26"/>
        <v>1</v>
      </c>
      <c r="R878" s="255">
        <f t="shared" si="26"/>
        <v>4</v>
      </c>
      <c r="S878" s="255">
        <f t="shared" si="26"/>
        <v>16</v>
      </c>
      <c r="U878" s="255">
        <f t="shared" si="25"/>
        <v>37</v>
      </c>
      <c r="V878" s="255">
        <f t="shared" si="25"/>
        <v>-37</v>
      </c>
      <c r="W878" s="255">
        <f t="shared" si="25"/>
        <v>-111</v>
      </c>
      <c r="X878" s="255">
        <f t="shared" si="25"/>
        <v>37</v>
      </c>
      <c r="Y878" s="255">
        <f t="shared" si="25"/>
        <v>-37</v>
      </c>
      <c r="Z878" s="255">
        <f t="shared" si="25"/>
        <v>-74</v>
      </c>
      <c r="AA878" s="255">
        <f t="shared" si="25"/>
        <v>-148</v>
      </c>
    </row>
    <row r="879" spans="1:27" s="255" customFormat="1" ht="12.75">
      <c r="A879" s="407">
        <v>120</v>
      </c>
      <c r="B879" s="408" t="s">
        <v>200</v>
      </c>
      <c r="C879" s="409">
        <v>7</v>
      </c>
      <c r="D879" s="410">
        <v>33</v>
      </c>
      <c r="E879" s="410">
        <v>1</v>
      </c>
      <c r="F879" s="411">
        <v>-1</v>
      </c>
      <c r="G879" s="409">
        <v>-3</v>
      </c>
      <c r="H879" s="411">
        <v>1</v>
      </c>
      <c r="I879" s="409">
        <v>-1</v>
      </c>
      <c r="J879" s="411">
        <v>-2</v>
      </c>
      <c r="K879" s="412">
        <v>-4</v>
      </c>
      <c r="M879" s="255">
        <f t="shared" si="26"/>
        <v>1</v>
      </c>
      <c r="N879" s="255">
        <f t="shared" si="26"/>
        <v>1</v>
      </c>
      <c r="O879" s="255">
        <f t="shared" si="26"/>
        <v>9</v>
      </c>
      <c r="P879" s="255">
        <f t="shared" si="26"/>
        <v>1</v>
      </c>
      <c r="Q879" s="255">
        <f t="shared" si="26"/>
        <v>1</v>
      </c>
      <c r="R879" s="255">
        <f t="shared" si="26"/>
        <v>4</v>
      </c>
      <c r="S879" s="255">
        <f t="shared" si="26"/>
        <v>16</v>
      </c>
      <c r="U879" s="255">
        <f t="shared" si="25"/>
        <v>33</v>
      </c>
      <c r="V879" s="255">
        <f t="shared" si="25"/>
        <v>-33</v>
      </c>
      <c r="W879" s="255">
        <f t="shared" si="25"/>
        <v>-99</v>
      </c>
      <c r="X879" s="255">
        <f t="shared" si="25"/>
        <v>33</v>
      </c>
      <c r="Y879" s="255">
        <f t="shared" si="25"/>
        <v>-33</v>
      </c>
      <c r="Z879" s="255">
        <f t="shared" si="25"/>
        <v>-66</v>
      </c>
      <c r="AA879" s="255">
        <f t="shared" si="25"/>
        <v>-132</v>
      </c>
    </row>
    <row r="880" spans="1:27" s="255" customFormat="1" ht="12.75">
      <c r="A880" s="407">
        <v>120</v>
      </c>
      <c r="B880" s="408" t="s">
        <v>200</v>
      </c>
      <c r="C880" s="409">
        <v>8</v>
      </c>
      <c r="D880" s="410">
        <v>20</v>
      </c>
      <c r="E880" s="410">
        <v>1</v>
      </c>
      <c r="F880" s="411">
        <v>-1</v>
      </c>
      <c r="G880" s="409">
        <v>-3</v>
      </c>
      <c r="H880" s="411">
        <v>1</v>
      </c>
      <c r="I880" s="409">
        <v>-1</v>
      </c>
      <c r="J880" s="411">
        <v>-2</v>
      </c>
      <c r="K880" s="412">
        <v>-4</v>
      </c>
      <c r="M880" s="255">
        <f t="shared" si="26"/>
        <v>1</v>
      </c>
      <c r="N880" s="255">
        <f t="shared" si="26"/>
        <v>1</v>
      </c>
      <c r="O880" s="255">
        <f t="shared" si="26"/>
        <v>9</v>
      </c>
      <c r="P880" s="255">
        <f t="shared" si="26"/>
        <v>1</v>
      </c>
      <c r="Q880" s="255">
        <f t="shared" si="26"/>
        <v>1</v>
      </c>
      <c r="R880" s="255">
        <f t="shared" si="26"/>
        <v>4</v>
      </c>
      <c r="S880" s="255">
        <f t="shared" si="26"/>
        <v>16</v>
      </c>
      <c r="U880" s="255">
        <f t="shared" si="25"/>
        <v>20</v>
      </c>
      <c r="V880" s="255">
        <f t="shared" si="25"/>
        <v>-20</v>
      </c>
      <c r="W880" s="255">
        <f t="shared" si="25"/>
        <v>-60</v>
      </c>
      <c r="X880" s="255">
        <f t="shared" si="25"/>
        <v>20</v>
      </c>
      <c r="Y880" s="255">
        <f t="shared" si="25"/>
        <v>-20</v>
      </c>
      <c r="Z880" s="255">
        <f t="shared" si="25"/>
        <v>-40</v>
      </c>
      <c r="AA880" s="255">
        <f t="shared" si="25"/>
        <v>-80</v>
      </c>
    </row>
    <row r="881" spans="1:27" s="255" customFormat="1" ht="12.75">
      <c r="A881" s="407">
        <v>120</v>
      </c>
      <c r="B881" s="408" t="s">
        <v>200</v>
      </c>
      <c r="C881" s="409">
        <v>9</v>
      </c>
      <c r="D881" s="410">
        <v>11</v>
      </c>
      <c r="E881" s="410">
        <v>1</v>
      </c>
      <c r="F881" s="411">
        <v>-1</v>
      </c>
      <c r="G881" s="409">
        <v>-3</v>
      </c>
      <c r="H881" s="411">
        <v>1</v>
      </c>
      <c r="I881" s="409">
        <v>-1</v>
      </c>
      <c r="J881" s="411">
        <v>-2</v>
      </c>
      <c r="K881" s="412">
        <v>-4</v>
      </c>
      <c r="M881" s="255">
        <f t="shared" si="26"/>
        <v>1</v>
      </c>
      <c r="N881" s="255">
        <f t="shared" si="26"/>
        <v>1</v>
      </c>
      <c r="O881" s="255">
        <f t="shared" si="26"/>
        <v>9</v>
      </c>
      <c r="P881" s="255">
        <f t="shared" si="26"/>
        <v>1</v>
      </c>
      <c r="Q881" s="255">
        <f t="shared" si="26"/>
        <v>1</v>
      </c>
      <c r="R881" s="255">
        <f t="shared" si="26"/>
        <v>4</v>
      </c>
      <c r="S881" s="255">
        <f t="shared" si="26"/>
        <v>16</v>
      </c>
      <c r="U881" s="255">
        <f t="shared" si="25"/>
        <v>11</v>
      </c>
      <c r="V881" s="255">
        <f t="shared" si="25"/>
        <v>-11</v>
      </c>
      <c r="W881" s="255">
        <f t="shared" si="25"/>
        <v>-33</v>
      </c>
      <c r="X881" s="255">
        <f t="shared" si="25"/>
        <v>11</v>
      </c>
      <c r="Y881" s="255">
        <f t="shared" si="25"/>
        <v>-11</v>
      </c>
      <c r="Z881" s="255">
        <f t="shared" si="25"/>
        <v>-22</v>
      </c>
      <c r="AA881" s="255">
        <f t="shared" si="25"/>
        <v>-44</v>
      </c>
    </row>
    <row r="882" spans="1:27" s="255" customFormat="1" ht="12.75">
      <c r="A882" s="407">
        <v>120</v>
      </c>
      <c r="B882" s="408" t="s">
        <v>200</v>
      </c>
      <c r="C882" s="409">
        <v>10</v>
      </c>
      <c r="D882" s="410">
        <v>14</v>
      </c>
      <c r="E882" s="410">
        <v>1</v>
      </c>
      <c r="F882" s="411">
        <v>-1</v>
      </c>
      <c r="G882" s="409">
        <v>-3</v>
      </c>
      <c r="H882" s="411">
        <v>1</v>
      </c>
      <c r="I882" s="409">
        <v>-1</v>
      </c>
      <c r="J882" s="411">
        <v>-2</v>
      </c>
      <c r="K882" s="412">
        <v>-4</v>
      </c>
      <c r="M882" s="255">
        <f t="shared" si="26"/>
        <v>1</v>
      </c>
      <c r="N882" s="255">
        <f t="shared" si="26"/>
        <v>1</v>
      </c>
      <c r="O882" s="255">
        <f t="shared" si="26"/>
        <v>9</v>
      </c>
      <c r="P882" s="255">
        <f t="shared" si="26"/>
        <v>1</v>
      </c>
      <c r="Q882" s="255">
        <f t="shared" si="26"/>
        <v>1</v>
      </c>
      <c r="R882" s="255">
        <f t="shared" si="26"/>
        <v>4</v>
      </c>
      <c r="S882" s="255">
        <f t="shared" si="26"/>
        <v>16</v>
      </c>
      <c r="U882" s="255">
        <f t="shared" si="25"/>
        <v>14</v>
      </c>
      <c r="V882" s="255">
        <f t="shared" si="25"/>
        <v>-14</v>
      </c>
      <c r="W882" s="255">
        <f t="shared" si="25"/>
        <v>-42</v>
      </c>
      <c r="X882" s="255">
        <f t="shared" si="25"/>
        <v>14</v>
      </c>
      <c r="Y882" s="255">
        <f t="shared" si="25"/>
        <v>-14</v>
      </c>
      <c r="Z882" s="255">
        <f t="shared" si="25"/>
        <v>-28</v>
      </c>
      <c r="AA882" s="255">
        <f aca="true" t="shared" si="27" ref="Y882:AA928">$D882*K882</f>
        <v>-56</v>
      </c>
    </row>
    <row r="883" spans="1:27" s="255" customFormat="1" ht="12.75">
      <c r="A883" s="407">
        <v>120</v>
      </c>
      <c r="B883" s="408" t="s">
        <v>128</v>
      </c>
      <c r="C883" s="409">
        <v>1</v>
      </c>
      <c r="D883" s="410">
        <v>17</v>
      </c>
      <c r="E883" s="410">
        <v>1</v>
      </c>
      <c r="F883" s="411">
        <v>-1</v>
      </c>
      <c r="G883" s="409">
        <v>-3</v>
      </c>
      <c r="H883" s="411">
        <v>2</v>
      </c>
      <c r="I883" s="409">
        <v>2</v>
      </c>
      <c r="J883" s="411">
        <v>1</v>
      </c>
      <c r="K883" s="412">
        <v>1</v>
      </c>
      <c r="M883" s="255">
        <f t="shared" si="26"/>
        <v>1</v>
      </c>
      <c r="N883" s="255">
        <f t="shared" si="26"/>
        <v>1</v>
      </c>
      <c r="O883" s="255">
        <f t="shared" si="26"/>
        <v>9</v>
      </c>
      <c r="P883" s="255">
        <f t="shared" si="26"/>
        <v>4</v>
      </c>
      <c r="Q883" s="255">
        <f t="shared" si="26"/>
        <v>4</v>
      </c>
      <c r="R883" s="255">
        <f t="shared" si="26"/>
        <v>1</v>
      </c>
      <c r="S883" s="255">
        <f t="shared" si="26"/>
        <v>1</v>
      </c>
      <c r="U883" s="255">
        <f aca="true" t="shared" si="28" ref="U883:AA939">$D883*E883</f>
        <v>17</v>
      </c>
      <c r="V883" s="255">
        <f t="shared" si="28"/>
        <v>-17</v>
      </c>
      <c r="W883" s="255">
        <f t="shared" si="28"/>
        <v>-51</v>
      </c>
      <c r="X883" s="255">
        <f t="shared" si="28"/>
        <v>34</v>
      </c>
      <c r="Y883" s="255">
        <f t="shared" si="27"/>
        <v>34</v>
      </c>
      <c r="Z883" s="255">
        <f t="shared" si="27"/>
        <v>17</v>
      </c>
      <c r="AA883" s="255">
        <f t="shared" si="27"/>
        <v>17</v>
      </c>
    </row>
    <row r="884" spans="1:27" s="255" customFormat="1" ht="12.75">
      <c r="A884" s="407">
        <v>120</v>
      </c>
      <c r="B884" s="408" t="s">
        <v>128</v>
      </c>
      <c r="C884" s="409">
        <v>2</v>
      </c>
      <c r="D884" s="410">
        <v>32</v>
      </c>
      <c r="E884" s="410">
        <v>1</v>
      </c>
      <c r="F884" s="411">
        <v>-1</v>
      </c>
      <c r="G884" s="409">
        <v>-3</v>
      </c>
      <c r="H884" s="411">
        <v>2</v>
      </c>
      <c r="I884" s="409">
        <v>2</v>
      </c>
      <c r="J884" s="411">
        <v>1</v>
      </c>
      <c r="K884" s="412">
        <v>1</v>
      </c>
      <c r="M884" s="255">
        <f t="shared" si="26"/>
        <v>1</v>
      </c>
      <c r="N884" s="255">
        <f t="shared" si="26"/>
        <v>1</v>
      </c>
      <c r="O884" s="255">
        <f t="shared" si="26"/>
        <v>9</v>
      </c>
      <c r="P884" s="255">
        <f t="shared" si="26"/>
        <v>4</v>
      </c>
      <c r="Q884" s="255">
        <f t="shared" si="26"/>
        <v>4</v>
      </c>
      <c r="R884" s="255">
        <f t="shared" si="26"/>
        <v>1</v>
      </c>
      <c r="S884" s="255">
        <f t="shared" si="26"/>
        <v>1</v>
      </c>
      <c r="U884" s="255">
        <f t="shared" si="28"/>
        <v>32</v>
      </c>
      <c r="V884" s="255">
        <f t="shared" si="28"/>
        <v>-32</v>
      </c>
      <c r="W884" s="255">
        <f t="shared" si="28"/>
        <v>-96</v>
      </c>
      <c r="X884" s="255">
        <f t="shared" si="28"/>
        <v>64</v>
      </c>
      <c r="Y884" s="255">
        <f t="shared" si="27"/>
        <v>64</v>
      </c>
      <c r="Z884" s="255">
        <f t="shared" si="27"/>
        <v>32</v>
      </c>
      <c r="AA884" s="255">
        <f t="shared" si="27"/>
        <v>32</v>
      </c>
    </row>
    <row r="885" spans="1:27" s="255" customFormat="1" ht="12.75">
      <c r="A885" s="407">
        <v>120</v>
      </c>
      <c r="B885" s="408" t="s">
        <v>128</v>
      </c>
      <c r="C885" s="409">
        <v>3</v>
      </c>
      <c r="D885" s="410">
        <v>3</v>
      </c>
      <c r="E885" s="410">
        <v>1</v>
      </c>
      <c r="F885" s="411">
        <v>-1</v>
      </c>
      <c r="G885" s="409">
        <v>-3</v>
      </c>
      <c r="H885" s="411">
        <v>2</v>
      </c>
      <c r="I885" s="409">
        <v>2</v>
      </c>
      <c r="J885" s="411">
        <v>1</v>
      </c>
      <c r="K885" s="412">
        <v>1</v>
      </c>
      <c r="M885" s="255">
        <f t="shared" si="26"/>
        <v>1</v>
      </c>
      <c r="N885" s="255">
        <f t="shared" si="26"/>
        <v>1</v>
      </c>
      <c r="O885" s="255">
        <f t="shared" si="26"/>
        <v>9</v>
      </c>
      <c r="P885" s="255">
        <f t="shared" si="26"/>
        <v>4</v>
      </c>
      <c r="Q885" s="255">
        <f t="shared" si="26"/>
        <v>4</v>
      </c>
      <c r="R885" s="255">
        <f t="shared" si="26"/>
        <v>1</v>
      </c>
      <c r="S885" s="255">
        <f t="shared" si="26"/>
        <v>1</v>
      </c>
      <c r="U885" s="255">
        <f t="shared" si="28"/>
        <v>3</v>
      </c>
      <c r="V885" s="255">
        <f t="shared" si="28"/>
        <v>-3</v>
      </c>
      <c r="W885" s="255">
        <f t="shared" si="28"/>
        <v>-9</v>
      </c>
      <c r="X885" s="255">
        <f t="shared" si="28"/>
        <v>6</v>
      </c>
      <c r="Y885" s="255">
        <f t="shared" si="27"/>
        <v>6</v>
      </c>
      <c r="Z885" s="255">
        <f t="shared" si="27"/>
        <v>3</v>
      </c>
      <c r="AA885" s="255">
        <f t="shared" si="27"/>
        <v>3</v>
      </c>
    </row>
    <row r="886" spans="1:27" s="255" customFormat="1" ht="12.75">
      <c r="A886" s="407">
        <v>120</v>
      </c>
      <c r="B886" s="408" t="s">
        <v>128</v>
      </c>
      <c r="C886" s="409">
        <v>4</v>
      </c>
      <c r="D886" s="410">
        <v>3</v>
      </c>
      <c r="E886" s="410">
        <v>1</v>
      </c>
      <c r="F886" s="411">
        <v>-1</v>
      </c>
      <c r="G886" s="409">
        <v>-3</v>
      </c>
      <c r="H886" s="411">
        <v>2</v>
      </c>
      <c r="I886" s="409">
        <v>2</v>
      </c>
      <c r="J886" s="411">
        <v>1</v>
      </c>
      <c r="K886" s="412">
        <v>1</v>
      </c>
      <c r="M886" s="255">
        <f t="shared" si="26"/>
        <v>1</v>
      </c>
      <c r="N886" s="255">
        <f t="shared" si="26"/>
        <v>1</v>
      </c>
      <c r="O886" s="255">
        <f t="shared" si="26"/>
        <v>9</v>
      </c>
      <c r="P886" s="255">
        <f t="shared" si="26"/>
        <v>4</v>
      </c>
      <c r="Q886" s="255">
        <f t="shared" si="26"/>
        <v>4</v>
      </c>
      <c r="R886" s="255">
        <f t="shared" si="26"/>
        <v>1</v>
      </c>
      <c r="S886" s="255">
        <f t="shared" si="26"/>
        <v>1</v>
      </c>
      <c r="U886" s="255">
        <f t="shared" si="28"/>
        <v>3</v>
      </c>
      <c r="V886" s="255">
        <f t="shared" si="28"/>
        <v>-3</v>
      </c>
      <c r="W886" s="255">
        <f t="shared" si="28"/>
        <v>-9</v>
      </c>
      <c r="X886" s="255">
        <f t="shared" si="28"/>
        <v>6</v>
      </c>
      <c r="Y886" s="255">
        <f t="shared" si="27"/>
        <v>6</v>
      </c>
      <c r="Z886" s="255">
        <f t="shared" si="27"/>
        <v>3</v>
      </c>
      <c r="AA886" s="255">
        <f t="shared" si="27"/>
        <v>3</v>
      </c>
    </row>
    <row r="887" spans="1:27" s="255" customFormat="1" ht="12.75">
      <c r="A887" s="407">
        <v>120</v>
      </c>
      <c r="B887" s="408" t="s">
        <v>128</v>
      </c>
      <c r="C887" s="409">
        <v>5</v>
      </c>
      <c r="D887" s="410">
        <v>20</v>
      </c>
      <c r="E887" s="410">
        <v>1</v>
      </c>
      <c r="F887" s="411">
        <v>-1</v>
      </c>
      <c r="G887" s="409">
        <v>-3</v>
      </c>
      <c r="H887" s="411">
        <v>2</v>
      </c>
      <c r="I887" s="409">
        <v>2</v>
      </c>
      <c r="J887" s="411">
        <v>1</v>
      </c>
      <c r="K887" s="412">
        <v>1</v>
      </c>
      <c r="M887" s="255">
        <f t="shared" si="26"/>
        <v>1</v>
      </c>
      <c r="N887" s="255">
        <f t="shared" si="26"/>
        <v>1</v>
      </c>
      <c r="O887" s="255">
        <f t="shared" si="26"/>
        <v>9</v>
      </c>
      <c r="P887" s="255">
        <f t="shared" si="26"/>
        <v>4</v>
      </c>
      <c r="Q887" s="255">
        <f t="shared" si="26"/>
        <v>4</v>
      </c>
      <c r="R887" s="255">
        <f t="shared" si="26"/>
        <v>1</v>
      </c>
      <c r="S887" s="255">
        <f t="shared" si="26"/>
        <v>1</v>
      </c>
      <c r="U887" s="255">
        <f t="shared" si="28"/>
        <v>20</v>
      </c>
      <c r="V887" s="255">
        <f t="shared" si="28"/>
        <v>-20</v>
      </c>
      <c r="W887" s="255">
        <f t="shared" si="28"/>
        <v>-60</v>
      </c>
      <c r="X887" s="255">
        <f t="shared" si="28"/>
        <v>40</v>
      </c>
      <c r="Y887" s="255">
        <f t="shared" si="27"/>
        <v>40</v>
      </c>
      <c r="Z887" s="255">
        <f t="shared" si="27"/>
        <v>20</v>
      </c>
      <c r="AA887" s="255">
        <f t="shared" si="27"/>
        <v>20</v>
      </c>
    </row>
    <row r="888" spans="1:27" s="255" customFormat="1" ht="12.75">
      <c r="A888" s="407">
        <v>120</v>
      </c>
      <c r="B888" s="408" t="s">
        <v>128</v>
      </c>
      <c r="C888" s="409">
        <v>6</v>
      </c>
      <c r="D888" s="410">
        <v>23</v>
      </c>
      <c r="E888" s="410">
        <v>1</v>
      </c>
      <c r="F888" s="411">
        <v>-1</v>
      </c>
      <c r="G888" s="409">
        <v>-3</v>
      </c>
      <c r="H888" s="411">
        <v>2</v>
      </c>
      <c r="I888" s="409">
        <v>2</v>
      </c>
      <c r="J888" s="411">
        <v>1</v>
      </c>
      <c r="K888" s="412">
        <v>1</v>
      </c>
      <c r="M888" s="255">
        <f t="shared" si="26"/>
        <v>1</v>
      </c>
      <c r="N888" s="255">
        <f t="shared" si="26"/>
        <v>1</v>
      </c>
      <c r="O888" s="255">
        <f t="shared" si="26"/>
        <v>9</v>
      </c>
      <c r="P888" s="255">
        <f t="shared" si="26"/>
        <v>4</v>
      </c>
      <c r="Q888" s="255">
        <f t="shared" si="26"/>
        <v>4</v>
      </c>
      <c r="R888" s="255">
        <f t="shared" si="26"/>
        <v>1</v>
      </c>
      <c r="S888" s="255">
        <f t="shared" si="26"/>
        <v>1</v>
      </c>
      <c r="U888" s="255">
        <f t="shared" si="28"/>
        <v>23</v>
      </c>
      <c r="V888" s="255">
        <f t="shared" si="28"/>
        <v>-23</v>
      </c>
      <c r="W888" s="255">
        <f t="shared" si="28"/>
        <v>-69</v>
      </c>
      <c r="X888" s="255">
        <f t="shared" si="28"/>
        <v>46</v>
      </c>
      <c r="Y888" s="255">
        <f t="shared" si="27"/>
        <v>46</v>
      </c>
      <c r="Z888" s="255">
        <f t="shared" si="27"/>
        <v>23</v>
      </c>
      <c r="AA888" s="255">
        <f t="shared" si="27"/>
        <v>23</v>
      </c>
    </row>
    <row r="889" spans="1:27" s="255" customFormat="1" ht="12.75">
      <c r="A889" s="407">
        <v>120</v>
      </c>
      <c r="B889" s="408" t="s">
        <v>128</v>
      </c>
      <c r="C889" s="409">
        <v>7</v>
      </c>
      <c r="D889" s="410">
        <v>20</v>
      </c>
      <c r="E889" s="410">
        <v>1</v>
      </c>
      <c r="F889" s="411">
        <v>-1</v>
      </c>
      <c r="G889" s="409">
        <v>-3</v>
      </c>
      <c r="H889" s="411">
        <v>2</v>
      </c>
      <c r="I889" s="409">
        <v>2</v>
      </c>
      <c r="J889" s="411">
        <v>1</v>
      </c>
      <c r="K889" s="412">
        <v>1</v>
      </c>
      <c r="M889" s="255">
        <f t="shared" si="26"/>
        <v>1</v>
      </c>
      <c r="N889" s="255">
        <f t="shared" si="26"/>
        <v>1</v>
      </c>
      <c r="O889" s="255">
        <f t="shared" si="26"/>
        <v>9</v>
      </c>
      <c r="P889" s="255">
        <f t="shared" si="26"/>
        <v>4</v>
      </c>
      <c r="Q889" s="255">
        <f t="shared" si="26"/>
        <v>4</v>
      </c>
      <c r="R889" s="255">
        <f t="shared" si="26"/>
        <v>1</v>
      </c>
      <c r="S889" s="255">
        <f t="shared" si="26"/>
        <v>1</v>
      </c>
      <c r="U889" s="255">
        <f t="shared" si="28"/>
        <v>20</v>
      </c>
      <c r="V889" s="255">
        <f t="shared" si="28"/>
        <v>-20</v>
      </c>
      <c r="W889" s="255">
        <f t="shared" si="28"/>
        <v>-60</v>
      </c>
      <c r="X889" s="255">
        <f t="shared" si="28"/>
        <v>40</v>
      </c>
      <c r="Y889" s="255">
        <f t="shared" si="27"/>
        <v>40</v>
      </c>
      <c r="Z889" s="255">
        <f t="shared" si="27"/>
        <v>20</v>
      </c>
      <c r="AA889" s="255">
        <f t="shared" si="27"/>
        <v>20</v>
      </c>
    </row>
    <row r="890" spans="1:27" s="255" customFormat="1" ht="12.75">
      <c r="A890" s="407">
        <v>120</v>
      </c>
      <c r="B890" s="408" t="s">
        <v>128</v>
      </c>
      <c r="C890" s="409">
        <v>8</v>
      </c>
      <c r="D890" s="410">
        <v>37</v>
      </c>
      <c r="E890" s="410">
        <v>1</v>
      </c>
      <c r="F890" s="411">
        <v>-1</v>
      </c>
      <c r="G890" s="409">
        <v>-3</v>
      </c>
      <c r="H890" s="411">
        <v>2</v>
      </c>
      <c r="I890" s="409">
        <v>2</v>
      </c>
      <c r="J890" s="411">
        <v>1</v>
      </c>
      <c r="K890" s="412">
        <v>1</v>
      </c>
      <c r="M890" s="255">
        <f t="shared" si="26"/>
        <v>1</v>
      </c>
      <c r="N890" s="255">
        <f t="shared" si="26"/>
        <v>1</v>
      </c>
      <c r="O890" s="255">
        <f t="shared" si="26"/>
        <v>9</v>
      </c>
      <c r="P890" s="255">
        <f t="shared" si="26"/>
        <v>4</v>
      </c>
      <c r="Q890" s="255">
        <f t="shared" si="26"/>
        <v>4</v>
      </c>
      <c r="R890" s="255">
        <f t="shared" si="26"/>
        <v>1</v>
      </c>
      <c r="S890" s="255">
        <f t="shared" si="26"/>
        <v>1</v>
      </c>
      <c r="U890" s="255">
        <f t="shared" si="28"/>
        <v>37</v>
      </c>
      <c r="V890" s="255">
        <f t="shared" si="28"/>
        <v>-37</v>
      </c>
      <c r="W890" s="255">
        <f t="shared" si="28"/>
        <v>-111</v>
      </c>
      <c r="X890" s="255">
        <f t="shared" si="28"/>
        <v>74</v>
      </c>
      <c r="Y890" s="255">
        <f t="shared" si="27"/>
        <v>74</v>
      </c>
      <c r="Z890" s="255">
        <f t="shared" si="27"/>
        <v>37</v>
      </c>
      <c r="AA890" s="255">
        <f t="shared" si="27"/>
        <v>37</v>
      </c>
    </row>
    <row r="891" spans="1:27" s="255" customFormat="1" ht="12.75">
      <c r="A891" s="407">
        <v>120</v>
      </c>
      <c r="B891" s="408" t="s">
        <v>128</v>
      </c>
      <c r="C891" s="409">
        <v>9</v>
      </c>
      <c r="D891" s="410">
        <v>19</v>
      </c>
      <c r="E891" s="410">
        <v>1</v>
      </c>
      <c r="F891" s="411">
        <v>-1</v>
      </c>
      <c r="G891" s="409">
        <v>-3</v>
      </c>
      <c r="H891" s="411">
        <v>2</v>
      </c>
      <c r="I891" s="409">
        <v>2</v>
      </c>
      <c r="J891" s="411">
        <v>1</v>
      </c>
      <c r="K891" s="412">
        <v>1</v>
      </c>
      <c r="M891" s="255">
        <f t="shared" si="26"/>
        <v>1</v>
      </c>
      <c r="N891" s="255">
        <f t="shared" si="26"/>
        <v>1</v>
      </c>
      <c r="O891" s="255">
        <f t="shared" si="26"/>
        <v>9</v>
      </c>
      <c r="P891" s="255">
        <f t="shared" si="26"/>
        <v>4</v>
      </c>
      <c r="Q891" s="255">
        <f t="shared" si="26"/>
        <v>4</v>
      </c>
      <c r="R891" s="255">
        <f t="shared" si="26"/>
        <v>1</v>
      </c>
      <c r="S891" s="255">
        <f t="shared" si="26"/>
        <v>1</v>
      </c>
      <c r="U891" s="255">
        <f t="shared" si="28"/>
        <v>19</v>
      </c>
      <c r="V891" s="255">
        <f t="shared" si="28"/>
        <v>-19</v>
      </c>
      <c r="W891" s="255">
        <f t="shared" si="28"/>
        <v>-57</v>
      </c>
      <c r="X891" s="255">
        <f t="shared" si="28"/>
        <v>38</v>
      </c>
      <c r="Y891" s="255">
        <f t="shared" si="27"/>
        <v>38</v>
      </c>
      <c r="Z891" s="255">
        <f t="shared" si="27"/>
        <v>19</v>
      </c>
      <c r="AA891" s="255">
        <f t="shared" si="27"/>
        <v>19</v>
      </c>
    </row>
    <row r="892" spans="1:27" s="255" customFormat="1" ht="12.75">
      <c r="A892" s="407">
        <v>120</v>
      </c>
      <c r="B892" s="408" t="s">
        <v>128</v>
      </c>
      <c r="C892" s="409">
        <v>10</v>
      </c>
      <c r="D892" s="410">
        <v>3</v>
      </c>
      <c r="E892" s="410">
        <v>1</v>
      </c>
      <c r="F892" s="411">
        <v>-1</v>
      </c>
      <c r="G892" s="409">
        <v>-3</v>
      </c>
      <c r="H892" s="411">
        <v>2</v>
      </c>
      <c r="I892" s="409">
        <v>2</v>
      </c>
      <c r="J892" s="411">
        <v>1</v>
      </c>
      <c r="K892" s="412">
        <v>1</v>
      </c>
      <c r="M892" s="255">
        <f t="shared" si="26"/>
        <v>1</v>
      </c>
      <c r="N892" s="255">
        <f t="shared" si="26"/>
        <v>1</v>
      </c>
      <c r="O892" s="255">
        <f t="shared" si="26"/>
        <v>9</v>
      </c>
      <c r="P892" s="255">
        <f t="shared" si="26"/>
        <v>4</v>
      </c>
      <c r="Q892" s="255">
        <f t="shared" si="26"/>
        <v>4</v>
      </c>
      <c r="R892" s="255">
        <f t="shared" si="26"/>
        <v>1</v>
      </c>
      <c r="S892" s="255">
        <f t="shared" si="26"/>
        <v>1</v>
      </c>
      <c r="U892" s="255">
        <f t="shared" si="28"/>
        <v>3</v>
      </c>
      <c r="V892" s="255">
        <f t="shared" si="28"/>
        <v>-3</v>
      </c>
      <c r="W892" s="255">
        <f t="shared" si="28"/>
        <v>-9</v>
      </c>
      <c r="X892" s="255">
        <f t="shared" si="28"/>
        <v>6</v>
      </c>
      <c r="Y892" s="255">
        <f t="shared" si="27"/>
        <v>6</v>
      </c>
      <c r="Z892" s="255">
        <f t="shared" si="27"/>
        <v>3</v>
      </c>
      <c r="AA892" s="255">
        <f t="shared" si="27"/>
        <v>3</v>
      </c>
    </row>
    <row r="893" spans="1:27" s="255" customFormat="1" ht="12.75">
      <c r="A893" s="407">
        <v>240</v>
      </c>
      <c r="B893" s="408" t="s">
        <v>202</v>
      </c>
      <c r="C893" s="409">
        <v>1</v>
      </c>
      <c r="D893" s="410">
        <v>17</v>
      </c>
      <c r="E893" s="410">
        <v>3</v>
      </c>
      <c r="F893" s="411">
        <v>1</v>
      </c>
      <c r="G893" s="409">
        <v>1</v>
      </c>
      <c r="H893" s="411">
        <v>-2</v>
      </c>
      <c r="I893" s="409">
        <v>2</v>
      </c>
      <c r="J893" s="411">
        <v>-1</v>
      </c>
      <c r="K893" s="412">
        <v>1</v>
      </c>
      <c r="M893" s="255">
        <f t="shared" si="26"/>
        <v>9</v>
      </c>
      <c r="N893" s="255">
        <f t="shared" si="26"/>
        <v>1</v>
      </c>
      <c r="O893" s="255">
        <f t="shared" si="26"/>
        <v>1</v>
      </c>
      <c r="P893" s="255">
        <f t="shared" si="26"/>
        <v>4</v>
      </c>
      <c r="Q893" s="255">
        <f t="shared" si="26"/>
        <v>4</v>
      </c>
      <c r="R893" s="255">
        <f t="shared" si="26"/>
        <v>1</v>
      </c>
      <c r="S893" s="255">
        <f t="shared" si="26"/>
        <v>1</v>
      </c>
      <c r="U893" s="255">
        <f t="shared" si="28"/>
        <v>51</v>
      </c>
      <c r="V893" s="255">
        <f t="shared" si="28"/>
        <v>17</v>
      </c>
      <c r="W893" s="255">
        <f t="shared" si="28"/>
        <v>17</v>
      </c>
      <c r="X893" s="255">
        <f t="shared" si="28"/>
        <v>-34</v>
      </c>
      <c r="Y893" s="255">
        <f t="shared" si="27"/>
        <v>34</v>
      </c>
      <c r="Z893" s="255">
        <f t="shared" si="27"/>
        <v>-17</v>
      </c>
      <c r="AA893" s="255">
        <f t="shared" si="27"/>
        <v>17</v>
      </c>
    </row>
    <row r="894" spans="1:27" s="255" customFormat="1" ht="12.75">
      <c r="A894" s="407">
        <v>240</v>
      </c>
      <c r="B894" s="408" t="s">
        <v>202</v>
      </c>
      <c r="C894" s="409">
        <v>2</v>
      </c>
      <c r="D894" s="410">
        <v>5</v>
      </c>
      <c r="E894" s="410">
        <v>3</v>
      </c>
      <c r="F894" s="411">
        <v>1</v>
      </c>
      <c r="G894" s="409">
        <v>1</v>
      </c>
      <c r="H894" s="411">
        <v>-2</v>
      </c>
      <c r="I894" s="409">
        <v>2</v>
      </c>
      <c r="J894" s="411">
        <v>-1</v>
      </c>
      <c r="K894" s="412">
        <v>1</v>
      </c>
      <c r="M894" s="255">
        <f t="shared" si="26"/>
        <v>9</v>
      </c>
      <c r="N894" s="255">
        <f t="shared" si="26"/>
        <v>1</v>
      </c>
      <c r="O894" s="255">
        <f t="shared" si="26"/>
        <v>1</v>
      </c>
      <c r="P894" s="255">
        <f t="shared" si="26"/>
        <v>4</v>
      </c>
      <c r="Q894" s="255">
        <f t="shared" si="26"/>
        <v>4</v>
      </c>
      <c r="R894" s="255">
        <f t="shared" si="26"/>
        <v>1</v>
      </c>
      <c r="S894" s="255">
        <f t="shared" si="26"/>
        <v>1</v>
      </c>
      <c r="U894" s="255">
        <f t="shared" si="28"/>
        <v>15</v>
      </c>
      <c r="V894" s="255">
        <f t="shared" si="28"/>
        <v>5</v>
      </c>
      <c r="W894" s="255">
        <f t="shared" si="28"/>
        <v>5</v>
      </c>
      <c r="X894" s="255">
        <f t="shared" si="28"/>
        <v>-10</v>
      </c>
      <c r="Y894" s="255">
        <f t="shared" si="27"/>
        <v>10</v>
      </c>
      <c r="Z894" s="255">
        <f t="shared" si="27"/>
        <v>-5</v>
      </c>
      <c r="AA894" s="255">
        <f t="shared" si="27"/>
        <v>5</v>
      </c>
    </row>
    <row r="895" spans="1:27" s="255" customFormat="1" ht="12.75">
      <c r="A895" s="407">
        <v>240</v>
      </c>
      <c r="B895" s="408" t="s">
        <v>202</v>
      </c>
      <c r="C895" s="409">
        <v>3</v>
      </c>
      <c r="D895" s="410">
        <v>31</v>
      </c>
      <c r="E895" s="410">
        <v>3</v>
      </c>
      <c r="F895" s="411">
        <v>1</v>
      </c>
      <c r="G895" s="409">
        <v>1</v>
      </c>
      <c r="H895" s="411">
        <v>-2</v>
      </c>
      <c r="I895" s="409">
        <v>2</v>
      </c>
      <c r="J895" s="411">
        <v>-1</v>
      </c>
      <c r="K895" s="412">
        <v>1</v>
      </c>
      <c r="M895" s="255">
        <f t="shared" si="26"/>
        <v>9</v>
      </c>
      <c r="N895" s="255">
        <f t="shared" si="26"/>
        <v>1</v>
      </c>
      <c r="O895" s="255">
        <f t="shared" si="26"/>
        <v>1</v>
      </c>
      <c r="P895" s="255">
        <f t="shared" si="26"/>
        <v>4</v>
      </c>
      <c r="Q895" s="255">
        <f t="shared" si="26"/>
        <v>4</v>
      </c>
      <c r="R895" s="255">
        <f t="shared" si="26"/>
        <v>1</v>
      </c>
      <c r="S895" s="255">
        <f t="shared" si="26"/>
        <v>1</v>
      </c>
      <c r="U895" s="255">
        <f t="shared" si="28"/>
        <v>93</v>
      </c>
      <c r="V895" s="255">
        <f t="shared" si="28"/>
        <v>31</v>
      </c>
      <c r="W895" s="255">
        <f t="shared" si="28"/>
        <v>31</v>
      </c>
      <c r="X895" s="255">
        <f t="shared" si="28"/>
        <v>-62</v>
      </c>
      <c r="Y895" s="255">
        <f t="shared" si="27"/>
        <v>62</v>
      </c>
      <c r="Z895" s="255">
        <f t="shared" si="27"/>
        <v>-31</v>
      </c>
      <c r="AA895" s="255">
        <f t="shared" si="27"/>
        <v>31</v>
      </c>
    </row>
    <row r="896" spans="1:27" s="255" customFormat="1" ht="12.75">
      <c r="A896" s="407">
        <v>240</v>
      </c>
      <c r="B896" s="408" t="s">
        <v>202</v>
      </c>
      <c r="C896" s="409">
        <v>4</v>
      </c>
      <c r="D896" s="410">
        <v>16</v>
      </c>
      <c r="E896" s="410">
        <v>3</v>
      </c>
      <c r="F896" s="411">
        <v>1</v>
      </c>
      <c r="G896" s="409">
        <v>1</v>
      </c>
      <c r="H896" s="411">
        <v>-2</v>
      </c>
      <c r="I896" s="409">
        <v>2</v>
      </c>
      <c r="J896" s="411">
        <v>-1</v>
      </c>
      <c r="K896" s="412">
        <v>1</v>
      </c>
      <c r="M896" s="255">
        <f t="shared" si="26"/>
        <v>9</v>
      </c>
      <c r="N896" s="255">
        <f t="shared" si="26"/>
        <v>1</v>
      </c>
      <c r="O896" s="255">
        <f t="shared" si="26"/>
        <v>1</v>
      </c>
      <c r="P896" s="255">
        <f t="shared" si="26"/>
        <v>4</v>
      </c>
      <c r="Q896" s="255">
        <f t="shared" si="26"/>
        <v>4</v>
      </c>
      <c r="R896" s="255">
        <f t="shared" si="26"/>
        <v>1</v>
      </c>
      <c r="S896" s="255">
        <f t="shared" si="26"/>
        <v>1</v>
      </c>
      <c r="U896" s="255">
        <f t="shared" si="28"/>
        <v>48</v>
      </c>
      <c r="V896" s="255">
        <f t="shared" si="28"/>
        <v>16</v>
      </c>
      <c r="W896" s="255">
        <f t="shared" si="28"/>
        <v>16</v>
      </c>
      <c r="X896" s="255">
        <f t="shared" si="28"/>
        <v>-32</v>
      </c>
      <c r="Y896" s="255">
        <f t="shared" si="27"/>
        <v>32</v>
      </c>
      <c r="Z896" s="255">
        <f t="shared" si="27"/>
        <v>-16</v>
      </c>
      <c r="AA896" s="255">
        <f t="shared" si="27"/>
        <v>16</v>
      </c>
    </row>
    <row r="897" spans="1:27" s="255" customFormat="1" ht="12.75">
      <c r="A897" s="407">
        <v>240</v>
      </c>
      <c r="B897" s="408" t="s">
        <v>202</v>
      </c>
      <c r="C897" s="409">
        <v>5</v>
      </c>
      <c r="D897" s="410">
        <v>33</v>
      </c>
      <c r="E897" s="410">
        <v>3</v>
      </c>
      <c r="F897" s="411">
        <v>1</v>
      </c>
      <c r="G897" s="409">
        <v>1</v>
      </c>
      <c r="H897" s="411">
        <v>-2</v>
      </c>
      <c r="I897" s="409">
        <v>2</v>
      </c>
      <c r="J897" s="411">
        <v>-1</v>
      </c>
      <c r="K897" s="412">
        <v>1</v>
      </c>
      <c r="M897" s="255">
        <f t="shared" si="26"/>
        <v>9</v>
      </c>
      <c r="N897" s="255">
        <f t="shared" si="26"/>
        <v>1</v>
      </c>
      <c r="O897" s="255">
        <f t="shared" si="26"/>
        <v>1</v>
      </c>
      <c r="P897" s="255">
        <f t="shared" si="26"/>
        <v>4</v>
      </c>
      <c r="Q897" s="255">
        <f t="shared" si="26"/>
        <v>4</v>
      </c>
      <c r="R897" s="255">
        <f t="shared" si="26"/>
        <v>1</v>
      </c>
      <c r="S897" s="255">
        <f t="shared" si="26"/>
        <v>1</v>
      </c>
      <c r="U897" s="255">
        <f t="shared" si="28"/>
        <v>99</v>
      </c>
      <c r="V897" s="255">
        <f t="shared" si="28"/>
        <v>33</v>
      </c>
      <c r="W897" s="255">
        <f t="shared" si="28"/>
        <v>33</v>
      </c>
      <c r="X897" s="255">
        <f t="shared" si="28"/>
        <v>-66</v>
      </c>
      <c r="Y897" s="255">
        <f t="shared" si="27"/>
        <v>66</v>
      </c>
      <c r="Z897" s="255">
        <f t="shared" si="27"/>
        <v>-33</v>
      </c>
      <c r="AA897" s="255">
        <f t="shared" si="27"/>
        <v>33</v>
      </c>
    </row>
    <row r="898" spans="1:27" s="255" customFormat="1" ht="12.75">
      <c r="A898" s="407">
        <v>240</v>
      </c>
      <c r="B898" s="408" t="s">
        <v>202</v>
      </c>
      <c r="C898" s="409">
        <v>6</v>
      </c>
      <c r="D898" s="410">
        <v>29</v>
      </c>
      <c r="E898" s="410">
        <v>3</v>
      </c>
      <c r="F898" s="411">
        <v>1</v>
      </c>
      <c r="G898" s="409">
        <v>1</v>
      </c>
      <c r="H898" s="411">
        <v>-2</v>
      </c>
      <c r="I898" s="409">
        <v>2</v>
      </c>
      <c r="J898" s="411">
        <v>-1</v>
      </c>
      <c r="K898" s="412">
        <v>1</v>
      </c>
      <c r="M898" s="255">
        <f t="shared" si="26"/>
        <v>9</v>
      </c>
      <c r="N898" s="255">
        <f t="shared" si="26"/>
        <v>1</v>
      </c>
      <c r="O898" s="255">
        <f t="shared" si="26"/>
        <v>1</v>
      </c>
      <c r="P898" s="255">
        <f aca="true" t="shared" si="29" ref="P898:S942">H898^2</f>
        <v>4</v>
      </c>
      <c r="Q898" s="255">
        <f t="shared" si="29"/>
        <v>4</v>
      </c>
      <c r="R898" s="255">
        <f t="shared" si="29"/>
        <v>1</v>
      </c>
      <c r="S898" s="255">
        <f t="shared" si="29"/>
        <v>1</v>
      </c>
      <c r="U898" s="255">
        <f t="shared" si="28"/>
        <v>87</v>
      </c>
      <c r="V898" s="255">
        <f t="shared" si="28"/>
        <v>29</v>
      </c>
      <c r="W898" s="255">
        <f t="shared" si="28"/>
        <v>29</v>
      </c>
      <c r="X898" s="255">
        <f t="shared" si="28"/>
        <v>-58</v>
      </c>
      <c r="Y898" s="255">
        <f t="shared" si="27"/>
        <v>58</v>
      </c>
      <c r="Z898" s="255">
        <f t="shared" si="27"/>
        <v>-29</v>
      </c>
      <c r="AA898" s="255">
        <f t="shared" si="27"/>
        <v>29</v>
      </c>
    </row>
    <row r="899" spans="1:27" s="255" customFormat="1" ht="12.75">
      <c r="A899" s="407">
        <v>240</v>
      </c>
      <c r="B899" s="408" t="s">
        <v>202</v>
      </c>
      <c r="C899" s="409">
        <v>7</v>
      </c>
      <c r="D899" s="410">
        <v>22</v>
      </c>
      <c r="E899" s="410">
        <v>3</v>
      </c>
      <c r="F899" s="411">
        <v>1</v>
      </c>
      <c r="G899" s="409">
        <v>1</v>
      </c>
      <c r="H899" s="411">
        <v>-2</v>
      </c>
      <c r="I899" s="409">
        <v>2</v>
      </c>
      <c r="J899" s="411">
        <v>-1</v>
      </c>
      <c r="K899" s="412">
        <v>1</v>
      </c>
      <c r="M899" s="255">
        <f aca="true" t="shared" si="30" ref="M899:Q942">E899^2</f>
        <v>9</v>
      </c>
      <c r="N899" s="255">
        <f t="shared" si="30"/>
        <v>1</v>
      </c>
      <c r="O899" s="255">
        <f t="shared" si="30"/>
        <v>1</v>
      </c>
      <c r="P899" s="255">
        <f t="shared" si="29"/>
        <v>4</v>
      </c>
      <c r="Q899" s="255">
        <f t="shared" si="29"/>
        <v>4</v>
      </c>
      <c r="R899" s="255">
        <f t="shared" si="29"/>
        <v>1</v>
      </c>
      <c r="S899" s="255">
        <f t="shared" si="29"/>
        <v>1</v>
      </c>
      <c r="U899" s="255">
        <f t="shared" si="28"/>
        <v>66</v>
      </c>
      <c r="V899" s="255">
        <f t="shared" si="28"/>
        <v>22</v>
      </c>
      <c r="W899" s="255">
        <f t="shared" si="28"/>
        <v>22</v>
      </c>
      <c r="X899" s="255">
        <f t="shared" si="28"/>
        <v>-44</v>
      </c>
      <c r="Y899" s="255">
        <f t="shared" si="27"/>
        <v>44</v>
      </c>
      <c r="Z899" s="255">
        <f t="shared" si="27"/>
        <v>-22</v>
      </c>
      <c r="AA899" s="255">
        <f t="shared" si="27"/>
        <v>22</v>
      </c>
    </row>
    <row r="900" spans="1:27" s="255" customFormat="1" ht="12.75">
      <c r="A900" s="407">
        <v>240</v>
      </c>
      <c r="B900" s="408" t="s">
        <v>202</v>
      </c>
      <c r="C900" s="409">
        <v>8</v>
      </c>
      <c r="D900" s="410">
        <v>19</v>
      </c>
      <c r="E900" s="410">
        <v>3</v>
      </c>
      <c r="F900" s="411">
        <v>1</v>
      </c>
      <c r="G900" s="409">
        <v>1</v>
      </c>
      <c r="H900" s="411">
        <v>-2</v>
      </c>
      <c r="I900" s="409">
        <v>2</v>
      </c>
      <c r="J900" s="411">
        <v>-1</v>
      </c>
      <c r="K900" s="412">
        <v>1</v>
      </c>
      <c r="M900" s="255">
        <f t="shared" si="30"/>
        <v>9</v>
      </c>
      <c r="N900" s="255">
        <f t="shared" si="30"/>
        <v>1</v>
      </c>
      <c r="O900" s="255">
        <f t="shared" si="30"/>
        <v>1</v>
      </c>
      <c r="P900" s="255">
        <f t="shared" si="29"/>
        <v>4</v>
      </c>
      <c r="Q900" s="255">
        <f t="shared" si="29"/>
        <v>4</v>
      </c>
      <c r="R900" s="255">
        <f t="shared" si="29"/>
        <v>1</v>
      </c>
      <c r="S900" s="255">
        <f t="shared" si="29"/>
        <v>1</v>
      </c>
      <c r="U900" s="255">
        <f t="shared" si="28"/>
        <v>57</v>
      </c>
      <c r="V900" s="255">
        <f t="shared" si="28"/>
        <v>19</v>
      </c>
      <c r="W900" s="255">
        <f t="shared" si="28"/>
        <v>19</v>
      </c>
      <c r="X900" s="255">
        <f t="shared" si="28"/>
        <v>-38</v>
      </c>
      <c r="Y900" s="255">
        <f t="shared" si="27"/>
        <v>38</v>
      </c>
      <c r="Z900" s="255">
        <f t="shared" si="27"/>
        <v>-19</v>
      </c>
      <c r="AA900" s="255">
        <f t="shared" si="27"/>
        <v>19</v>
      </c>
    </row>
    <row r="901" spans="1:27" s="255" customFormat="1" ht="12.75">
      <c r="A901" s="407">
        <v>240</v>
      </c>
      <c r="B901" s="408" t="s">
        <v>202</v>
      </c>
      <c r="C901" s="409">
        <v>9</v>
      </c>
      <c r="D901" s="410">
        <v>31</v>
      </c>
      <c r="E901" s="410">
        <v>3</v>
      </c>
      <c r="F901" s="411">
        <v>1</v>
      </c>
      <c r="G901" s="409">
        <v>1</v>
      </c>
      <c r="H901" s="411">
        <v>-2</v>
      </c>
      <c r="I901" s="409">
        <v>2</v>
      </c>
      <c r="J901" s="411">
        <v>-1</v>
      </c>
      <c r="K901" s="412">
        <v>1</v>
      </c>
      <c r="M901" s="255">
        <f t="shared" si="30"/>
        <v>9</v>
      </c>
      <c r="N901" s="255">
        <f t="shared" si="30"/>
        <v>1</v>
      </c>
      <c r="O901" s="255">
        <f t="shared" si="30"/>
        <v>1</v>
      </c>
      <c r="P901" s="255">
        <f t="shared" si="29"/>
        <v>4</v>
      </c>
      <c r="Q901" s="255">
        <f t="shared" si="29"/>
        <v>4</v>
      </c>
      <c r="R901" s="255">
        <f t="shared" si="29"/>
        <v>1</v>
      </c>
      <c r="S901" s="255">
        <f t="shared" si="29"/>
        <v>1</v>
      </c>
      <c r="U901" s="255">
        <f t="shared" si="28"/>
        <v>93</v>
      </c>
      <c r="V901" s="255">
        <f t="shared" si="28"/>
        <v>31</v>
      </c>
      <c r="W901" s="255">
        <f t="shared" si="28"/>
        <v>31</v>
      </c>
      <c r="X901" s="255">
        <f t="shared" si="28"/>
        <v>-62</v>
      </c>
      <c r="Y901" s="255">
        <f t="shared" si="27"/>
        <v>62</v>
      </c>
      <c r="Z901" s="255">
        <f t="shared" si="27"/>
        <v>-31</v>
      </c>
      <c r="AA901" s="255">
        <f t="shared" si="27"/>
        <v>31</v>
      </c>
    </row>
    <row r="902" spans="1:27" s="255" customFormat="1" ht="12.75">
      <c r="A902" s="407">
        <v>240</v>
      </c>
      <c r="B902" s="408" t="s">
        <v>202</v>
      </c>
      <c r="C902" s="409">
        <v>10</v>
      </c>
      <c r="D902" s="410">
        <v>21</v>
      </c>
      <c r="E902" s="410">
        <v>3</v>
      </c>
      <c r="F902" s="411">
        <v>1</v>
      </c>
      <c r="G902" s="409">
        <v>1</v>
      </c>
      <c r="H902" s="411">
        <v>-2</v>
      </c>
      <c r="I902" s="409">
        <v>2</v>
      </c>
      <c r="J902" s="411">
        <v>-1</v>
      </c>
      <c r="K902" s="412">
        <v>1</v>
      </c>
      <c r="M902" s="255">
        <f t="shared" si="30"/>
        <v>9</v>
      </c>
      <c r="N902" s="255">
        <f t="shared" si="30"/>
        <v>1</v>
      </c>
      <c r="O902" s="255">
        <f t="shared" si="30"/>
        <v>1</v>
      </c>
      <c r="P902" s="255">
        <f t="shared" si="29"/>
        <v>4</v>
      </c>
      <c r="Q902" s="255">
        <f t="shared" si="29"/>
        <v>4</v>
      </c>
      <c r="R902" s="255">
        <f t="shared" si="29"/>
        <v>1</v>
      </c>
      <c r="S902" s="255">
        <f t="shared" si="29"/>
        <v>1</v>
      </c>
      <c r="U902" s="255">
        <f t="shared" si="28"/>
        <v>63</v>
      </c>
      <c r="V902" s="255">
        <f t="shared" si="28"/>
        <v>21</v>
      </c>
      <c r="W902" s="255">
        <f t="shared" si="28"/>
        <v>21</v>
      </c>
      <c r="X902" s="255">
        <f t="shared" si="28"/>
        <v>-42</v>
      </c>
      <c r="Y902" s="255">
        <f t="shared" si="27"/>
        <v>42</v>
      </c>
      <c r="Z902" s="255">
        <f t="shared" si="27"/>
        <v>-21</v>
      </c>
      <c r="AA902" s="255">
        <f t="shared" si="27"/>
        <v>21</v>
      </c>
    </row>
    <row r="903" spans="1:27" s="255" customFormat="1" ht="12.75">
      <c r="A903" s="407">
        <v>240</v>
      </c>
      <c r="B903" s="408" t="s">
        <v>201</v>
      </c>
      <c r="C903" s="409">
        <v>1</v>
      </c>
      <c r="D903" s="410">
        <v>4</v>
      </c>
      <c r="E903" s="410">
        <v>3</v>
      </c>
      <c r="F903" s="411">
        <v>1</v>
      </c>
      <c r="G903" s="409">
        <v>1</v>
      </c>
      <c r="H903" s="411">
        <v>-1</v>
      </c>
      <c r="I903" s="409">
        <v>-1</v>
      </c>
      <c r="J903" s="411">
        <v>2</v>
      </c>
      <c r="K903" s="412">
        <v>-4</v>
      </c>
      <c r="M903" s="255">
        <f t="shared" si="30"/>
        <v>9</v>
      </c>
      <c r="N903" s="255">
        <f t="shared" si="30"/>
        <v>1</v>
      </c>
      <c r="O903" s="255">
        <f t="shared" si="30"/>
        <v>1</v>
      </c>
      <c r="P903" s="255">
        <f t="shared" si="29"/>
        <v>1</v>
      </c>
      <c r="Q903" s="255">
        <f t="shared" si="29"/>
        <v>1</v>
      </c>
      <c r="R903" s="255">
        <f t="shared" si="29"/>
        <v>4</v>
      </c>
      <c r="S903" s="255">
        <f t="shared" si="29"/>
        <v>16</v>
      </c>
      <c r="U903" s="255">
        <f t="shared" si="28"/>
        <v>12</v>
      </c>
      <c r="V903" s="255">
        <f t="shared" si="28"/>
        <v>4</v>
      </c>
      <c r="W903" s="255">
        <f t="shared" si="28"/>
        <v>4</v>
      </c>
      <c r="X903" s="255">
        <f t="shared" si="28"/>
        <v>-4</v>
      </c>
      <c r="Y903" s="255">
        <f t="shared" si="27"/>
        <v>-4</v>
      </c>
      <c r="Z903" s="255">
        <f t="shared" si="27"/>
        <v>8</v>
      </c>
      <c r="AA903" s="255">
        <f t="shared" si="27"/>
        <v>-16</v>
      </c>
    </row>
    <row r="904" spans="1:27" s="255" customFormat="1" ht="12.75">
      <c r="A904" s="407">
        <v>240</v>
      </c>
      <c r="B904" s="408" t="s">
        <v>201</v>
      </c>
      <c r="C904" s="409">
        <v>2</v>
      </c>
      <c r="D904" s="410">
        <v>34</v>
      </c>
      <c r="E904" s="410">
        <v>3</v>
      </c>
      <c r="F904" s="411">
        <v>1</v>
      </c>
      <c r="G904" s="409">
        <v>1</v>
      </c>
      <c r="H904" s="411">
        <v>-1</v>
      </c>
      <c r="I904" s="409">
        <v>-1</v>
      </c>
      <c r="J904" s="411">
        <v>2</v>
      </c>
      <c r="K904" s="412">
        <v>-4</v>
      </c>
      <c r="M904" s="255">
        <f t="shared" si="30"/>
        <v>9</v>
      </c>
      <c r="N904" s="255">
        <f t="shared" si="30"/>
        <v>1</v>
      </c>
      <c r="O904" s="255">
        <f t="shared" si="30"/>
        <v>1</v>
      </c>
      <c r="P904" s="255">
        <f t="shared" si="29"/>
        <v>1</v>
      </c>
      <c r="Q904" s="255">
        <f t="shared" si="29"/>
        <v>1</v>
      </c>
      <c r="R904" s="255">
        <f t="shared" si="29"/>
        <v>4</v>
      </c>
      <c r="S904" s="255">
        <f t="shared" si="29"/>
        <v>16</v>
      </c>
      <c r="U904" s="255">
        <f t="shared" si="28"/>
        <v>102</v>
      </c>
      <c r="V904" s="255">
        <f t="shared" si="28"/>
        <v>34</v>
      </c>
      <c r="W904" s="255">
        <f t="shared" si="28"/>
        <v>34</v>
      </c>
      <c r="X904" s="255">
        <f t="shared" si="28"/>
        <v>-34</v>
      </c>
      <c r="Y904" s="255">
        <f t="shared" si="27"/>
        <v>-34</v>
      </c>
      <c r="Z904" s="255">
        <f t="shared" si="27"/>
        <v>68</v>
      </c>
      <c r="AA904" s="255">
        <f t="shared" si="27"/>
        <v>-136</v>
      </c>
    </row>
    <row r="905" spans="1:27" s="255" customFormat="1" ht="12.75">
      <c r="A905" s="407">
        <v>240</v>
      </c>
      <c r="B905" s="408" t="s">
        <v>201</v>
      </c>
      <c r="C905" s="409">
        <v>3</v>
      </c>
      <c r="D905" s="410">
        <v>10</v>
      </c>
      <c r="E905" s="410">
        <v>3</v>
      </c>
      <c r="F905" s="411">
        <v>1</v>
      </c>
      <c r="G905" s="409">
        <v>1</v>
      </c>
      <c r="H905" s="411">
        <v>-1</v>
      </c>
      <c r="I905" s="409">
        <v>-1</v>
      </c>
      <c r="J905" s="411">
        <v>2</v>
      </c>
      <c r="K905" s="412">
        <v>-4</v>
      </c>
      <c r="M905" s="255">
        <f t="shared" si="30"/>
        <v>9</v>
      </c>
      <c r="N905" s="255">
        <f t="shared" si="30"/>
        <v>1</v>
      </c>
      <c r="O905" s="255">
        <f t="shared" si="30"/>
        <v>1</v>
      </c>
      <c r="P905" s="255">
        <f t="shared" si="29"/>
        <v>1</v>
      </c>
      <c r="Q905" s="255">
        <f t="shared" si="29"/>
        <v>1</v>
      </c>
      <c r="R905" s="255">
        <f t="shared" si="29"/>
        <v>4</v>
      </c>
      <c r="S905" s="255">
        <f t="shared" si="29"/>
        <v>16</v>
      </c>
      <c r="U905" s="255">
        <f t="shared" si="28"/>
        <v>30</v>
      </c>
      <c r="V905" s="255">
        <f t="shared" si="28"/>
        <v>10</v>
      </c>
      <c r="W905" s="255">
        <f t="shared" si="28"/>
        <v>10</v>
      </c>
      <c r="X905" s="255">
        <f t="shared" si="28"/>
        <v>-10</v>
      </c>
      <c r="Y905" s="255">
        <f t="shared" si="27"/>
        <v>-10</v>
      </c>
      <c r="Z905" s="255">
        <f t="shared" si="27"/>
        <v>20</v>
      </c>
      <c r="AA905" s="255">
        <f t="shared" si="27"/>
        <v>-40</v>
      </c>
    </row>
    <row r="906" spans="1:27" s="255" customFormat="1" ht="12.75">
      <c r="A906" s="407">
        <v>240</v>
      </c>
      <c r="B906" s="408" t="s">
        <v>201</v>
      </c>
      <c r="C906" s="409">
        <v>4</v>
      </c>
      <c r="D906" s="410">
        <v>22</v>
      </c>
      <c r="E906" s="410">
        <v>3</v>
      </c>
      <c r="F906" s="411">
        <v>1</v>
      </c>
      <c r="G906" s="409">
        <v>1</v>
      </c>
      <c r="H906" s="411">
        <v>-1</v>
      </c>
      <c r="I906" s="409">
        <v>-1</v>
      </c>
      <c r="J906" s="411">
        <v>2</v>
      </c>
      <c r="K906" s="412">
        <v>-4</v>
      </c>
      <c r="M906" s="255">
        <f t="shared" si="30"/>
        <v>9</v>
      </c>
      <c r="N906" s="255">
        <f t="shared" si="30"/>
        <v>1</v>
      </c>
      <c r="O906" s="255">
        <f t="shared" si="30"/>
        <v>1</v>
      </c>
      <c r="P906" s="255">
        <f t="shared" si="29"/>
        <v>1</v>
      </c>
      <c r="Q906" s="255">
        <f t="shared" si="29"/>
        <v>1</v>
      </c>
      <c r="R906" s="255">
        <f t="shared" si="29"/>
        <v>4</v>
      </c>
      <c r="S906" s="255">
        <f t="shared" si="29"/>
        <v>16</v>
      </c>
      <c r="U906" s="255">
        <f t="shared" si="28"/>
        <v>66</v>
      </c>
      <c r="V906" s="255">
        <f t="shared" si="28"/>
        <v>22</v>
      </c>
      <c r="W906" s="255">
        <f t="shared" si="28"/>
        <v>22</v>
      </c>
      <c r="X906" s="255">
        <f t="shared" si="28"/>
        <v>-22</v>
      </c>
      <c r="Y906" s="255">
        <f t="shared" si="27"/>
        <v>-22</v>
      </c>
      <c r="Z906" s="255">
        <f t="shared" si="27"/>
        <v>44</v>
      </c>
      <c r="AA906" s="255">
        <f t="shared" si="27"/>
        <v>-88</v>
      </c>
    </row>
    <row r="907" spans="1:27" s="255" customFormat="1" ht="12.75">
      <c r="A907" s="407">
        <v>240</v>
      </c>
      <c r="B907" s="408" t="s">
        <v>201</v>
      </c>
      <c r="C907" s="409">
        <v>5</v>
      </c>
      <c r="D907" s="410">
        <v>28</v>
      </c>
      <c r="E907" s="410">
        <v>3</v>
      </c>
      <c r="F907" s="411">
        <v>1</v>
      </c>
      <c r="G907" s="409">
        <v>1</v>
      </c>
      <c r="H907" s="411">
        <v>-1</v>
      </c>
      <c r="I907" s="409">
        <v>-1</v>
      </c>
      <c r="J907" s="411">
        <v>2</v>
      </c>
      <c r="K907" s="412">
        <v>-4</v>
      </c>
      <c r="M907" s="255">
        <f t="shared" si="30"/>
        <v>9</v>
      </c>
      <c r="N907" s="255">
        <f t="shared" si="30"/>
        <v>1</v>
      </c>
      <c r="O907" s="255">
        <f t="shared" si="30"/>
        <v>1</v>
      </c>
      <c r="P907" s="255">
        <f t="shared" si="29"/>
        <v>1</v>
      </c>
      <c r="Q907" s="255">
        <f t="shared" si="29"/>
        <v>1</v>
      </c>
      <c r="R907" s="255">
        <f t="shared" si="29"/>
        <v>4</v>
      </c>
      <c r="S907" s="255">
        <f t="shared" si="29"/>
        <v>16</v>
      </c>
      <c r="U907" s="255">
        <f t="shared" si="28"/>
        <v>84</v>
      </c>
      <c r="V907" s="255">
        <f t="shared" si="28"/>
        <v>28</v>
      </c>
      <c r="W907" s="255">
        <f t="shared" si="28"/>
        <v>28</v>
      </c>
      <c r="X907" s="255">
        <f t="shared" si="28"/>
        <v>-28</v>
      </c>
      <c r="Y907" s="255">
        <f t="shared" si="27"/>
        <v>-28</v>
      </c>
      <c r="Z907" s="255">
        <f t="shared" si="27"/>
        <v>56</v>
      </c>
      <c r="AA907" s="255">
        <f t="shared" si="27"/>
        <v>-112</v>
      </c>
    </row>
    <row r="908" spans="1:27" s="255" customFormat="1" ht="12.75">
      <c r="A908" s="407">
        <v>240</v>
      </c>
      <c r="B908" s="408" t="s">
        <v>201</v>
      </c>
      <c r="C908" s="409">
        <v>6</v>
      </c>
      <c r="D908" s="410">
        <v>36</v>
      </c>
      <c r="E908" s="410">
        <v>3</v>
      </c>
      <c r="F908" s="411">
        <v>1</v>
      </c>
      <c r="G908" s="409">
        <v>1</v>
      </c>
      <c r="H908" s="411">
        <v>-1</v>
      </c>
      <c r="I908" s="409">
        <v>-1</v>
      </c>
      <c r="J908" s="411">
        <v>2</v>
      </c>
      <c r="K908" s="412">
        <v>-4</v>
      </c>
      <c r="M908" s="255">
        <f t="shared" si="30"/>
        <v>9</v>
      </c>
      <c r="N908" s="255">
        <f t="shared" si="30"/>
        <v>1</v>
      </c>
      <c r="O908" s="255">
        <f t="shared" si="30"/>
        <v>1</v>
      </c>
      <c r="P908" s="255">
        <f t="shared" si="29"/>
        <v>1</v>
      </c>
      <c r="Q908" s="255">
        <f t="shared" si="29"/>
        <v>1</v>
      </c>
      <c r="R908" s="255">
        <f t="shared" si="29"/>
        <v>4</v>
      </c>
      <c r="S908" s="255">
        <f t="shared" si="29"/>
        <v>16</v>
      </c>
      <c r="U908" s="255">
        <f t="shared" si="28"/>
        <v>108</v>
      </c>
      <c r="V908" s="255">
        <f t="shared" si="28"/>
        <v>36</v>
      </c>
      <c r="W908" s="255">
        <f t="shared" si="28"/>
        <v>36</v>
      </c>
      <c r="X908" s="255">
        <f t="shared" si="28"/>
        <v>-36</v>
      </c>
      <c r="Y908" s="255">
        <f t="shared" si="27"/>
        <v>-36</v>
      </c>
      <c r="Z908" s="255">
        <f t="shared" si="27"/>
        <v>72</v>
      </c>
      <c r="AA908" s="255">
        <f t="shared" si="27"/>
        <v>-144</v>
      </c>
    </row>
    <row r="909" spans="1:27" s="255" customFormat="1" ht="12.75">
      <c r="A909" s="407">
        <v>240</v>
      </c>
      <c r="B909" s="408" t="s">
        <v>201</v>
      </c>
      <c r="C909" s="409">
        <v>7</v>
      </c>
      <c r="D909" s="410">
        <v>39</v>
      </c>
      <c r="E909" s="410">
        <v>3</v>
      </c>
      <c r="F909" s="411">
        <v>1</v>
      </c>
      <c r="G909" s="409">
        <v>1</v>
      </c>
      <c r="H909" s="411">
        <v>-1</v>
      </c>
      <c r="I909" s="409">
        <v>-1</v>
      </c>
      <c r="J909" s="411">
        <v>2</v>
      </c>
      <c r="K909" s="412">
        <v>-4</v>
      </c>
      <c r="M909" s="255">
        <f t="shared" si="30"/>
        <v>9</v>
      </c>
      <c r="N909" s="255">
        <f t="shared" si="30"/>
        <v>1</v>
      </c>
      <c r="O909" s="255">
        <f t="shared" si="30"/>
        <v>1</v>
      </c>
      <c r="P909" s="255">
        <f t="shared" si="29"/>
        <v>1</v>
      </c>
      <c r="Q909" s="255">
        <f t="shared" si="29"/>
        <v>1</v>
      </c>
      <c r="R909" s="255">
        <f t="shared" si="29"/>
        <v>4</v>
      </c>
      <c r="S909" s="255">
        <f t="shared" si="29"/>
        <v>16</v>
      </c>
      <c r="U909" s="255">
        <f t="shared" si="28"/>
        <v>117</v>
      </c>
      <c r="V909" s="255">
        <f t="shared" si="28"/>
        <v>39</v>
      </c>
      <c r="W909" s="255">
        <f t="shared" si="28"/>
        <v>39</v>
      </c>
      <c r="X909" s="255">
        <f t="shared" si="28"/>
        <v>-39</v>
      </c>
      <c r="Y909" s="255">
        <f t="shared" si="27"/>
        <v>-39</v>
      </c>
      <c r="Z909" s="255">
        <f t="shared" si="27"/>
        <v>78</v>
      </c>
      <c r="AA909" s="255">
        <f t="shared" si="27"/>
        <v>-156</v>
      </c>
    </row>
    <row r="910" spans="1:27" s="255" customFormat="1" ht="12.75">
      <c r="A910" s="407">
        <v>240</v>
      </c>
      <c r="B910" s="408" t="s">
        <v>201</v>
      </c>
      <c r="C910" s="409">
        <v>8</v>
      </c>
      <c r="D910" s="410">
        <v>36</v>
      </c>
      <c r="E910" s="410">
        <v>3</v>
      </c>
      <c r="F910" s="411">
        <v>1</v>
      </c>
      <c r="G910" s="409">
        <v>1</v>
      </c>
      <c r="H910" s="411">
        <v>-1</v>
      </c>
      <c r="I910" s="409">
        <v>-1</v>
      </c>
      <c r="J910" s="411">
        <v>2</v>
      </c>
      <c r="K910" s="412">
        <v>-4</v>
      </c>
      <c r="M910" s="255">
        <f t="shared" si="30"/>
        <v>9</v>
      </c>
      <c r="N910" s="255">
        <f t="shared" si="30"/>
        <v>1</v>
      </c>
      <c r="O910" s="255">
        <f t="shared" si="30"/>
        <v>1</v>
      </c>
      <c r="P910" s="255">
        <f t="shared" si="29"/>
        <v>1</v>
      </c>
      <c r="Q910" s="255">
        <f t="shared" si="29"/>
        <v>1</v>
      </c>
      <c r="R910" s="255">
        <f t="shared" si="29"/>
        <v>4</v>
      </c>
      <c r="S910" s="255">
        <f t="shared" si="29"/>
        <v>16</v>
      </c>
      <c r="U910" s="255">
        <f t="shared" si="28"/>
        <v>108</v>
      </c>
      <c r="V910" s="255">
        <f t="shared" si="28"/>
        <v>36</v>
      </c>
      <c r="W910" s="255">
        <f t="shared" si="28"/>
        <v>36</v>
      </c>
      <c r="X910" s="255">
        <f t="shared" si="28"/>
        <v>-36</v>
      </c>
      <c r="Y910" s="255">
        <f t="shared" si="27"/>
        <v>-36</v>
      </c>
      <c r="Z910" s="255">
        <f t="shared" si="27"/>
        <v>72</v>
      </c>
      <c r="AA910" s="255">
        <f t="shared" si="27"/>
        <v>-144</v>
      </c>
    </row>
    <row r="911" spans="1:27" s="255" customFormat="1" ht="12.75">
      <c r="A911" s="407">
        <v>240</v>
      </c>
      <c r="B911" s="408" t="s">
        <v>201</v>
      </c>
      <c r="C911" s="409">
        <v>9</v>
      </c>
      <c r="D911" s="410">
        <v>17</v>
      </c>
      <c r="E911" s="410">
        <v>3</v>
      </c>
      <c r="F911" s="411">
        <v>1</v>
      </c>
      <c r="G911" s="409">
        <v>1</v>
      </c>
      <c r="H911" s="411">
        <v>-1</v>
      </c>
      <c r="I911" s="409">
        <v>-1</v>
      </c>
      <c r="J911" s="411">
        <v>2</v>
      </c>
      <c r="K911" s="412">
        <v>-4</v>
      </c>
      <c r="M911" s="255">
        <f t="shared" si="30"/>
        <v>9</v>
      </c>
      <c r="N911" s="255">
        <f t="shared" si="30"/>
        <v>1</v>
      </c>
      <c r="O911" s="255">
        <f t="shared" si="30"/>
        <v>1</v>
      </c>
      <c r="P911" s="255">
        <f t="shared" si="29"/>
        <v>1</v>
      </c>
      <c r="Q911" s="255">
        <f t="shared" si="29"/>
        <v>1</v>
      </c>
      <c r="R911" s="255">
        <f t="shared" si="29"/>
        <v>4</v>
      </c>
      <c r="S911" s="255">
        <f t="shared" si="29"/>
        <v>16</v>
      </c>
      <c r="U911" s="255">
        <f t="shared" si="28"/>
        <v>51</v>
      </c>
      <c r="V911" s="255">
        <f t="shared" si="28"/>
        <v>17</v>
      </c>
      <c r="W911" s="255">
        <f t="shared" si="28"/>
        <v>17</v>
      </c>
      <c r="X911" s="255">
        <f t="shared" si="28"/>
        <v>-17</v>
      </c>
      <c r="Y911" s="255">
        <f t="shared" si="27"/>
        <v>-17</v>
      </c>
      <c r="Z911" s="255">
        <f t="shared" si="27"/>
        <v>34</v>
      </c>
      <c r="AA911" s="255">
        <f t="shared" si="27"/>
        <v>-68</v>
      </c>
    </row>
    <row r="912" spans="1:27" s="255" customFormat="1" ht="12.75">
      <c r="A912" s="407">
        <v>240</v>
      </c>
      <c r="B912" s="408" t="s">
        <v>201</v>
      </c>
      <c r="C912" s="409">
        <v>10</v>
      </c>
      <c r="D912" s="410">
        <v>20</v>
      </c>
      <c r="E912" s="410">
        <v>3</v>
      </c>
      <c r="F912" s="411">
        <v>1</v>
      </c>
      <c r="G912" s="409">
        <v>1</v>
      </c>
      <c r="H912" s="411">
        <v>-1</v>
      </c>
      <c r="I912" s="409">
        <v>-1</v>
      </c>
      <c r="J912" s="411">
        <v>2</v>
      </c>
      <c r="K912" s="412">
        <v>-4</v>
      </c>
      <c r="M912" s="255">
        <f t="shared" si="30"/>
        <v>9</v>
      </c>
      <c r="N912" s="255">
        <f t="shared" si="30"/>
        <v>1</v>
      </c>
      <c r="O912" s="255">
        <f t="shared" si="30"/>
        <v>1</v>
      </c>
      <c r="P912" s="255">
        <f t="shared" si="29"/>
        <v>1</v>
      </c>
      <c r="Q912" s="255">
        <f t="shared" si="29"/>
        <v>1</v>
      </c>
      <c r="R912" s="255">
        <f t="shared" si="29"/>
        <v>4</v>
      </c>
      <c r="S912" s="255">
        <f t="shared" si="29"/>
        <v>16</v>
      </c>
      <c r="U912" s="255">
        <f t="shared" si="28"/>
        <v>60</v>
      </c>
      <c r="V912" s="255">
        <f t="shared" si="28"/>
        <v>20</v>
      </c>
      <c r="W912" s="255">
        <f t="shared" si="28"/>
        <v>20</v>
      </c>
      <c r="X912" s="255">
        <f t="shared" si="28"/>
        <v>-20</v>
      </c>
      <c r="Y912" s="255">
        <f t="shared" si="27"/>
        <v>-20</v>
      </c>
      <c r="Z912" s="255">
        <f t="shared" si="27"/>
        <v>40</v>
      </c>
      <c r="AA912" s="255">
        <f t="shared" si="27"/>
        <v>-80</v>
      </c>
    </row>
    <row r="913" spans="1:27" s="255" customFormat="1" ht="12.75">
      <c r="A913" s="407">
        <v>240</v>
      </c>
      <c r="B913" s="408" t="s">
        <v>199</v>
      </c>
      <c r="C913" s="409">
        <v>1</v>
      </c>
      <c r="D913" s="410">
        <v>3</v>
      </c>
      <c r="E913" s="410">
        <v>3</v>
      </c>
      <c r="F913" s="411">
        <v>1</v>
      </c>
      <c r="G913" s="409">
        <v>1</v>
      </c>
      <c r="H913" s="411">
        <v>0</v>
      </c>
      <c r="I913" s="409">
        <v>-2</v>
      </c>
      <c r="J913" s="411">
        <v>0</v>
      </c>
      <c r="K913" s="412">
        <v>6</v>
      </c>
      <c r="M913" s="255">
        <f t="shared" si="30"/>
        <v>9</v>
      </c>
      <c r="N913" s="255">
        <f t="shared" si="30"/>
        <v>1</v>
      </c>
      <c r="O913" s="255">
        <f t="shared" si="30"/>
        <v>1</v>
      </c>
      <c r="P913" s="255">
        <f t="shared" si="29"/>
        <v>0</v>
      </c>
      <c r="Q913" s="255">
        <f t="shared" si="29"/>
        <v>4</v>
      </c>
      <c r="R913" s="255">
        <f t="shared" si="29"/>
        <v>0</v>
      </c>
      <c r="S913" s="255">
        <f t="shared" si="29"/>
        <v>36</v>
      </c>
      <c r="U913" s="255">
        <f t="shared" si="28"/>
        <v>9</v>
      </c>
      <c r="V913" s="255">
        <f t="shared" si="28"/>
        <v>3</v>
      </c>
      <c r="W913" s="255">
        <f t="shared" si="28"/>
        <v>3</v>
      </c>
      <c r="X913" s="255">
        <f t="shared" si="28"/>
        <v>0</v>
      </c>
      <c r="Y913" s="255">
        <f t="shared" si="27"/>
        <v>-6</v>
      </c>
      <c r="Z913" s="255">
        <f t="shared" si="27"/>
        <v>0</v>
      </c>
      <c r="AA913" s="255">
        <f t="shared" si="27"/>
        <v>18</v>
      </c>
    </row>
    <row r="914" spans="1:27" s="255" customFormat="1" ht="12.75">
      <c r="A914" s="407">
        <v>240</v>
      </c>
      <c r="B914" s="408" t="s">
        <v>199</v>
      </c>
      <c r="C914" s="409">
        <v>2</v>
      </c>
      <c r="D914" s="410">
        <v>12</v>
      </c>
      <c r="E914" s="410">
        <v>3</v>
      </c>
      <c r="F914" s="411">
        <v>1</v>
      </c>
      <c r="G914" s="409">
        <v>1</v>
      </c>
      <c r="H914" s="411">
        <v>0</v>
      </c>
      <c r="I914" s="409">
        <v>-2</v>
      </c>
      <c r="J914" s="411">
        <v>0</v>
      </c>
      <c r="K914" s="412">
        <v>6</v>
      </c>
      <c r="M914" s="255">
        <f t="shared" si="30"/>
        <v>9</v>
      </c>
      <c r="N914" s="255">
        <f t="shared" si="30"/>
        <v>1</v>
      </c>
      <c r="O914" s="255">
        <f t="shared" si="30"/>
        <v>1</v>
      </c>
      <c r="P914" s="255">
        <f t="shared" si="29"/>
        <v>0</v>
      </c>
      <c r="Q914" s="255">
        <f t="shared" si="29"/>
        <v>4</v>
      </c>
      <c r="R914" s="255">
        <f t="shared" si="29"/>
        <v>0</v>
      </c>
      <c r="S914" s="255">
        <f t="shared" si="29"/>
        <v>36</v>
      </c>
      <c r="U914" s="255">
        <f t="shared" si="28"/>
        <v>36</v>
      </c>
      <c r="V914" s="255">
        <f t="shared" si="28"/>
        <v>12</v>
      </c>
      <c r="W914" s="255">
        <f t="shared" si="28"/>
        <v>12</v>
      </c>
      <c r="X914" s="255">
        <f t="shared" si="28"/>
        <v>0</v>
      </c>
      <c r="Y914" s="255">
        <f t="shared" si="27"/>
        <v>-24</v>
      </c>
      <c r="Z914" s="255">
        <f t="shared" si="27"/>
        <v>0</v>
      </c>
      <c r="AA914" s="255">
        <f t="shared" si="27"/>
        <v>72</v>
      </c>
    </row>
    <row r="915" spans="1:27" s="255" customFormat="1" ht="12.75">
      <c r="A915" s="407">
        <v>240</v>
      </c>
      <c r="B915" s="408" t="s">
        <v>199</v>
      </c>
      <c r="C915" s="409">
        <v>3</v>
      </c>
      <c r="D915" s="410">
        <v>22</v>
      </c>
      <c r="E915" s="410">
        <v>3</v>
      </c>
      <c r="F915" s="411">
        <v>1</v>
      </c>
      <c r="G915" s="409">
        <v>1</v>
      </c>
      <c r="H915" s="411">
        <v>0</v>
      </c>
      <c r="I915" s="409">
        <v>-2</v>
      </c>
      <c r="J915" s="411">
        <v>0</v>
      </c>
      <c r="K915" s="412">
        <v>6</v>
      </c>
      <c r="M915" s="255">
        <f t="shared" si="30"/>
        <v>9</v>
      </c>
      <c r="N915" s="255">
        <f t="shared" si="30"/>
        <v>1</v>
      </c>
      <c r="O915" s="255">
        <f t="shared" si="30"/>
        <v>1</v>
      </c>
      <c r="P915" s="255">
        <f t="shared" si="29"/>
        <v>0</v>
      </c>
      <c r="Q915" s="255">
        <f t="shared" si="29"/>
        <v>4</v>
      </c>
      <c r="R915" s="255">
        <f t="shared" si="29"/>
        <v>0</v>
      </c>
      <c r="S915" s="255">
        <f t="shared" si="29"/>
        <v>36</v>
      </c>
      <c r="U915" s="255">
        <f t="shared" si="28"/>
        <v>66</v>
      </c>
      <c r="V915" s="255">
        <f t="shared" si="28"/>
        <v>22</v>
      </c>
      <c r="W915" s="255">
        <f t="shared" si="28"/>
        <v>22</v>
      </c>
      <c r="X915" s="255">
        <f t="shared" si="28"/>
        <v>0</v>
      </c>
      <c r="Y915" s="255">
        <f t="shared" si="27"/>
        <v>-44</v>
      </c>
      <c r="Z915" s="255">
        <f t="shared" si="27"/>
        <v>0</v>
      </c>
      <c r="AA915" s="255">
        <f t="shared" si="27"/>
        <v>132</v>
      </c>
    </row>
    <row r="916" spans="1:27" s="255" customFormat="1" ht="12.75">
      <c r="A916" s="407">
        <v>240</v>
      </c>
      <c r="B916" s="408" t="s">
        <v>199</v>
      </c>
      <c r="C916" s="409">
        <v>4</v>
      </c>
      <c r="D916" s="410">
        <v>27</v>
      </c>
      <c r="E916" s="410">
        <v>3</v>
      </c>
      <c r="F916" s="411">
        <v>1</v>
      </c>
      <c r="G916" s="409">
        <v>1</v>
      </c>
      <c r="H916" s="411">
        <v>0</v>
      </c>
      <c r="I916" s="409">
        <v>-2</v>
      </c>
      <c r="J916" s="411">
        <v>0</v>
      </c>
      <c r="K916" s="412">
        <v>6</v>
      </c>
      <c r="M916" s="255">
        <f t="shared" si="30"/>
        <v>9</v>
      </c>
      <c r="N916" s="255">
        <f t="shared" si="30"/>
        <v>1</v>
      </c>
      <c r="O916" s="255">
        <f t="shared" si="30"/>
        <v>1</v>
      </c>
      <c r="P916" s="255">
        <f t="shared" si="29"/>
        <v>0</v>
      </c>
      <c r="Q916" s="255">
        <f t="shared" si="29"/>
        <v>4</v>
      </c>
      <c r="R916" s="255">
        <f t="shared" si="29"/>
        <v>0</v>
      </c>
      <c r="S916" s="255">
        <f t="shared" si="29"/>
        <v>36</v>
      </c>
      <c r="U916" s="255">
        <f t="shared" si="28"/>
        <v>81</v>
      </c>
      <c r="V916" s="255">
        <f t="shared" si="28"/>
        <v>27</v>
      </c>
      <c r="W916" s="255">
        <f t="shared" si="28"/>
        <v>27</v>
      </c>
      <c r="X916" s="255">
        <f t="shared" si="28"/>
        <v>0</v>
      </c>
      <c r="Y916" s="255">
        <f t="shared" si="27"/>
        <v>-54</v>
      </c>
      <c r="Z916" s="255">
        <f t="shared" si="27"/>
        <v>0</v>
      </c>
      <c r="AA916" s="255">
        <f t="shared" si="27"/>
        <v>162</v>
      </c>
    </row>
    <row r="917" spans="1:27" s="255" customFormat="1" ht="12.75">
      <c r="A917" s="407">
        <v>240</v>
      </c>
      <c r="B917" s="408" t="s">
        <v>199</v>
      </c>
      <c r="C917" s="409">
        <v>5</v>
      </c>
      <c r="D917" s="410">
        <v>11</v>
      </c>
      <c r="E917" s="410">
        <v>3</v>
      </c>
      <c r="F917" s="411">
        <v>1</v>
      </c>
      <c r="G917" s="409">
        <v>1</v>
      </c>
      <c r="H917" s="411">
        <v>0</v>
      </c>
      <c r="I917" s="409">
        <v>-2</v>
      </c>
      <c r="J917" s="411">
        <v>0</v>
      </c>
      <c r="K917" s="412">
        <v>6</v>
      </c>
      <c r="M917" s="255">
        <f t="shared" si="30"/>
        <v>9</v>
      </c>
      <c r="N917" s="255">
        <f t="shared" si="30"/>
        <v>1</v>
      </c>
      <c r="O917" s="255">
        <f t="shared" si="30"/>
        <v>1</v>
      </c>
      <c r="P917" s="255">
        <f t="shared" si="29"/>
        <v>0</v>
      </c>
      <c r="Q917" s="255">
        <f t="shared" si="29"/>
        <v>4</v>
      </c>
      <c r="R917" s="255">
        <f t="shared" si="29"/>
        <v>0</v>
      </c>
      <c r="S917" s="255">
        <f t="shared" si="29"/>
        <v>36</v>
      </c>
      <c r="U917" s="255">
        <f t="shared" si="28"/>
        <v>33</v>
      </c>
      <c r="V917" s="255">
        <f t="shared" si="28"/>
        <v>11</v>
      </c>
      <c r="W917" s="255">
        <f t="shared" si="28"/>
        <v>11</v>
      </c>
      <c r="X917" s="255">
        <f t="shared" si="28"/>
        <v>0</v>
      </c>
      <c r="Y917" s="255">
        <f t="shared" si="27"/>
        <v>-22</v>
      </c>
      <c r="Z917" s="255">
        <f t="shared" si="27"/>
        <v>0</v>
      </c>
      <c r="AA917" s="255">
        <f t="shared" si="27"/>
        <v>66</v>
      </c>
    </row>
    <row r="918" spans="1:27" s="255" customFormat="1" ht="12.75">
      <c r="A918" s="407">
        <v>240</v>
      </c>
      <c r="B918" s="408" t="s">
        <v>199</v>
      </c>
      <c r="C918" s="409">
        <v>6</v>
      </c>
      <c r="D918" s="410">
        <v>35</v>
      </c>
      <c r="E918" s="410">
        <v>3</v>
      </c>
      <c r="F918" s="411">
        <v>1</v>
      </c>
      <c r="G918" s="409">
        <v>1</v>
      </c>
      <c r="H918" s="411">
        <v>0</v>
      </c>
      <c r="I918" s="409">
        <v>-2</v>
      </c>
      <c r="J918" s="411">
        <v>0</v>
      </c>
      <c r="K918" s="412">
        <v>6</v>
      </c>
      <c r="M918" s="255">
        <f t="shared" si="30"/>
        <v>9</v>
      </c>
      <c r="N918" s="255">
        <f t="shared" si="30"/>
        <v>1</v>
      </c>
      <c r="O918" s="255">
        <f t="shared" si="30"/>
        <v>1</v>
      </c>
      <c r="P918" s="255">
        <f t="shared" si="29"/>
        <v>0</v>
      </c>
      <c r="Q918" s="255">
        <f t="shared" si="29"/>
        <v>4</v>
      </c>
      <c r="R918" s="255">
        <f t="shared" si="29"/>
        <v>0</v>
      </c>
      <c r="S918" s="255">
        <f t="shared" si="29"/>
        <v>36</v>
      </c>
      <c r="U918" s="255">
        <f t="shared" si="28"/>
        <v>105</v>
      </c>
      <c r="V918" s="255">
        <f t="shared" si="28"/>
        <v>35</v>
      </c>
      <c r="W918" s="255">
        <f t="shared" si="28"/>
        <v>35</v>
      </c>
      <c r="X918" s="255">
        <f t="shared" si="28"/>
        <v>0</v>
      </c>
      <c r="Y918" s="255">
        <f t="shared" si="27"/>
        <v>-70</v>
      </c>
      <c r="Z918" s="255">
        <f t="shared" si="27"/>
        <v>0</v>
      </c>
      <c r="AA918" s="255">
        <f t="shared" si="27"/>
        <v>210</v>
      </c>
    </row>
    <row r="919" spans="1:27" s="255" customFormat="1" ht="12.75">
      <c r="A919" s="407">
        <v>240</v>
      </c>
      <c r="B919" s="408" t="s">
        <v>199</v>
      </c>
      <c r="C919" s="409">
        <v>7</v>
      </c>
      <c r="D919" s="410">
        <v>11</v>
      </c>
      <c r="E919" s="410">
        <v>3</v>
      </c>
      <c r="F919" s="411">
        <v>1</v>
      </c>
      <c r="G919" s="409">
        <v>1</v>
      </c>
      <c r="H919" s="411">
        <v>0</v>
      </c>
      <c r="I919" s="409">
        <v>-2</v>
      </c>
      <c r="J919" s="411">
        <v>0</v>
      </c>
      <c r="K919" s="412">
        <v>6</v>
      </c>
      <c r="M919" s="255">
        <f t="shared" si="30"/>
        <v>9</v>
      </c>
      <c r="N919" s="255">
        <f t="shared" si="30"/>
        <v>1</v>
      </c>
      <c r="O919" s="255">
        <f t="shared" si="30"/>
        <v>1</v>
      </c>
      <c r="P919" s="255">
        <f t="shared" si="29"/>
        <v>0</v>
      </c>
      <c r="Q919" s="255">
        <f t="shared" si="29"/>
        <v>4</v>
      </c>
      <c r="R919" s="255">
        <f t="shared" si="29"/>
        <v>0</v>
      </c>
      <c r="S919" s="255">
        <f t="shared" si="29"/>
        <v>36</v>
      </c>
      <c r="U919" s="255">
        <f t="shared" si="28"/>
        <v>33</v>
      </c>
      <c r="V919" s="255">
        <f t="shared" si="28"/>
        <v>11</v>
      </c>
      <c r="W919" s="255">
        <f t="shared" si="28"/>
        <v>11</v>
      </c>
      <c r="X919" s="255">
        <f t="shared" si="28"/>
        <v>0</v>
      </c>
      <c r="Y919" s="255">
        <f t="shared" si="27"/>
        <v>-22</v>
      </c>
      <c r="Z919" s="255">
        <f t="shared" si="27"/>
        <v>0</v>
      </c>
      <c r="AA919" s="255">
        <f t="shared" si="27"/>
        <v>66</v>
      </c>
    </row>
    <row r="920" spans="1:27" s="255" customFormat="1" ht="12.75">
      <c r="A920" s="407">
        <v>240</v>
      </c>
      <c r="B920" s="408" t="s">
        <v>199</v>
      </c>
      <c r="C920" s="409">
        <v>8</v>
      </c>
      <c r="D920" s="410">
        <v>25</v>
      </c>
      <c r="E920" s="410">
        <v>3</v>
      </c>
      <c r="F920" s="411">
        <v>1</v>
      </c>
      <c r="G920" s="409">
        <v>1</v>
      </c>
      <c r="H920" s="411">
        <v>0</v>
      </c>
      <c r="I920" s="409">
        <v>-2</v>
      </c>
      <c r="J920" s="411">
        <v>0</v>
      </c>
      <c r="K920" s="412">
        <v>6</v>
      </c>
      <c r="M920" s="255">
        <f t="shared" si="30"/>
        <v>9</v>
      </c>
      <c r="N920" s="255">
        <f t="shared" si="30"/>
        <v>1</v>
      </c>
      <c r="O920" s="255">
        <f t="shared" si="30"/>
        <v>1</v>
      </c>
      <c r="P920" s="255">
        <f t="shared" si="29"/>
        <v>0</v>
      </c>
      <c r="Q920" s="255">
        <f t="shared" si="29"/>
        <v>4</v>
      </c>
      <c r="R920" s="255">
        <f t="shared" si="29"/>
        <v>0</v>
      </c>
      <c r="S920" s="255">
        <f t="shared" si="29"/>
        <v>36</v>
      </c>
      <c r="U920" s="255">
        <f t="shared" si="28"/>
        <v>75</v>
      </c>
      <c r="V920" s="255">
        <f t="shared" si="28"/>
        <v>25</v>
      </c>
      <c r="W920" s="255">
        <f t="shared" si="28"/>
        <v>25</v>
      </c>
      <c r="X920" s="255">
        <f t="shared" si="28"/>
        <v>0</v>
      </c>
      <c r="Y920" s="255">
        <f t="shared" si="27"/>
        <v>-50</v>
      </c>
      <c r="Z920" s="255">
        <f t="shared" si="27"/>
        <v>0</v>
      </c>
      <c r="AA920" s="255">
        <f t="shared" si="27"/>
        <v>150</v>
      </c>
    </row>
    <row r="921" spans="1:27" s="255" customFormat="1" ht="12.75">
      <c r="A921" s="407">
        <v>240</v>
      </c>
      <c r="B921" s="408" t="s">
        <v>199</v>
      </c>
      <c r="C921" s="409">
        <v>9</v>
      </c>
      <c r="D921" s="410">
        <v>29</v>
      </c>
      <c r="E921" s="410">
        <v>3</v>
      </c>
      <c r="F921" s="411">
        <v>1</v>
      </c>
      <c r="G921" s="409">
        <v>1</v>
      </c>
      <c r="H921" s="411">
        <v>0</v>
      </c>
      <c r="I921" s="409">
        <v>-2</v>
      </c>
      <c r="J921" s="411">
        <v>0</v>
      </c>
      <c r="K921" s="412">
        <v>6</v>
      </c>
      <c r="M921" s="255">
        <f t="shared" si="30"/>
        <v>9</v>
      </c>
      <c r="N921" s="255">
        <f t="shared" si="30"/>
        <v>1</v>
      </c>
      <c r="O921" s="255">
        <f t="shared" si="30"/>
        <v>1</v>
      </c>
      <c r="P921" s="255">
        <f t="shared" si="29"/>
        <v>0</v>
      </c>
      <c r="Q921" s="255">
        <f t="shared" si="29"/>
        <v>4</v>
      </c>
      <c r="R921" s="255">
        <f t="shared" si="29"/>
        <v>0</v>
      </c>
      <c r="S921" s="255">
        <f t="shared" si="29"/>
        <v>36</v>
      </c>
      <c r="U921" s="255">
        <f t="shared" si="28"/>
        <v>87</v>
      </c>
      <c r="V921" s="255">
        <f t="shared" si="28"/>
        <v>29</v>
      </c>
      <c r="W921" s="255">
        <f t="shared" si="28"/>
        <v>29</v>
      </c>
      <c r="X921" s="255">
        <f t="shared" si="28"/>
        <v>0</v>
      </c>
      <c r="Y921" s="255">
        <f t="shared" si="27"/>
        <v>-58</v>
      </c>
      <c r="Z921" s="255">
        <f t="shared" si="27"/>
        <v>0</v>
      </c>
      <c r="AA921" s="255">
        <f t="shared" si="27"/>
        <v>174</v>
      </c>
    </row>
    <row r="922" spans="1:27" s="255" customFormat="1" ht="12.75">
      <c r="A922" s="407">
        <v>240</v>
      </c>
      <c r="B922" s="408" t="s">
        <v>199</v>
      </c>
      <c r="C922" s="409">
        <v>10</v>
      </c>
      <c r="D922" s="410">
        <v>14</v>
      </c>
      <c r="E922" s="410">
        <v>3</v>
      </c>
      <c r="F922" s="411">
        <v>1</v>
      </c>
      <c r="G922" s="409">
        <v>1</v>
      </c>
      <c r="H922" s="411">
        <v>0</v>
      </c>
      <c r="I922" s="409">
        <v>-2</v>
      </c>
      <c r="J922" s="411">
        <v>0</v>
      </c>
      <c r="K922" s="412">
        <v>6</v>
      </c>
      <c r="M922" s="255">
        <f t="shared" si="30"/>
        <v>9</v>
      </c>
      <c r="N922" s="255">
        <f t="shared" si="30"/>
        <v>1</v>
      </c>
      <c r="O922" s="255">
        <f t="shared" si="30"/>
        <v>1</v>
      </c>
      <c r="P922" s="255">
        <f t="shared" si="29"/>
        <v>0</v>
      </c>
      <c r="Q922" s="255">
        <f t="shared" si="29"/>
        <v>4</v>
      </c>
      <c r="R922" s="255">
        <f t="shared" si="29"/>
        <v>0</v>
      </c>
      <c r="S922" s="255">
        <f t="shared" si="29"/>
        <v>36</v>
      </c>
      <c r="U922" s="255">
        <f t="shared" si="28"/>
        <v>42</v>
      </c>
      <c r="V922" s="255">
        <f t="shared" si="28"/>
        <v>14</v>
      </c>
      <c r="W922" s="255">
        <f t="shared" si="28"/>
        <v>14</v>
      </c>
      <c r="X922" s="255">
        <f t="shared" si="28"/>
        <v>0</v>
      </c>
      <c r="Y922" s="255">
        <f t="shared" si="27"/>
        <v>-28</v>
      </c>
      <c r="Z922" s="255">
        <f t="shared" si="27"/>
        <v>0</v>
      </c>
      <c r="AA922" s="255">
        <f t="shared" si="27"/>
        <v>84</v>
      </c>
    </row>
    <row r="923" spans="1:27" s="255" customFormat="1" ht="12.75">
      <c r="A923" s="407">
        <v>240</v>
      </c>
      <c r="B923" s="408" t="s">
        <v>200</v>
      </c>
      <c r="C923" s="409">
        <v>1</v>
      </c>
      <c r="D923" s="410">
        <v>8</v>
      </c>
      <c r="E923" s="410">
        <v>3</v>
      </c>
      <c r="F923" s="411">
        <v>1</v>
      </c>
      <c r="G923" s="409">
        <v>1</v>
      </c>
      <c r="H923" s="411">
        <v>1</v>
      </c>
      <c r="I923" s="409">
        <v>-1</v>
      </c>
      <c r="J923" s="411">
        <v>-2</v>
      </c>
      <c r="K923" s="412">
        <v>-4</v>
      </c>
      <c r="M923" s="255">
        <f t="shared" si="30"/>
        <v>9</v>
      </c>
      <c r="N923" s="255">
        <f t="shared" si="30"/>
        <v>1</v>
      </c>
      <c r="O923" s="255">
        <f t="shared" si="30"/>
        <v>1</v>
      </c>
      <c r="P923" s="255">
        <f t="shared" si="29"/>
        <v>1</v>
      </c>
      <c r="Q923" s="255">
        <f t="shared" si="29"/>
        <v>1</v>
      </c>
      <c r="R923" s="255">
        <f t="shared" si="29"/>
        <v>4</v>
      </c>
      <c r="S923" s="255">
        <f t="shared" si="29"/>
        <v>16</v>
      </c>
      <c r="U923" s="255">
        <f t="shared" si="28"/>
        <v>24</v>
      </c>
      <c r="V923" s="255">
        <f t="shared" si="28"/>
        <v>8</v>
      </c>
      <c r="W923" s="255">
        <f t="shared" si="28"/>
        <v>8</v>
      </c>
      <c r="X923" s="255">
        <f t="shared" si="28"/>
        <v>8</v>
      </c>
      <c r="Y923" s="255">
        <f t="shared" si="27"/>
        <v>-8</v>
      </c>
      <c r="Z923" s="255">
        <f t="shared" si="27"/>
        <v>-16</v>
      </c>
      <c r="AA923" s="255">
        <f t="shared" si="27"/>
        <v>-32</v>
      </c>
    </row>
    <row r="924" spans="1:27" s="255" customFormat="1" ht="12.75">
      <c r="A924" s="407">
        <v>240</v>
      </c>
      <c r="B924" s="408" t="s">
        <v>200</v>
      </c>
      <c r="C924" s="409">
        <v>2</v>
      </c>
      <c r="D924" s="410">
        <v>4</v>
      </c>
      <c r="E924" s="410">
        <v>3</v>
      </c>
      <c r="F924" s="411">
        <v>1</v>
      </c>
      <c r="G924" s="409">
        <v>1</v>
      </c>
      <c r="H924" s="411">
        <v>1</v>
      </c>
      <c r="I924" s="409">
        <v>-1</v>
      </c>
      <c r="J924" s="411">
        <v>-2</v>
      </c>
      <c r="K924" s="412">
        <v>-4</v>
      </c>
      <c r="M924" s="255">
        <f t="shared" si="30"/>
        <v>9</v>
      </c>
      <c r="N924" s="255">
        <f t="shared" si="30"/>
        <v>1</v>
      </c>
      <c r="O924" s="255">
        <f t="shared" si="30"/>
        <v>1</v>
      </c>
      <c r="P924" s="255">
        <f t="shared" si="29"/>
        <v>1</v>
      </c>
      <c r="Q924" s="255">
        <f t="shared" si="29"/>
        <v>1</v>
      </c>
      <c r="R924" s="255">
        <f t="shared" si="29"/>
        <v>4</v>
      </c>
      <c r="S924" s="255">
        <f t="shared" si="29"/>
        <v>16</v>
      </c>
      <c r="U924" s="255">
        <f t="shared" si="28"/>
        <v>12</v>
      </c>
      <c r="V924" s="255">
        <f t="shared" si="28"/>
        <v>4</v>
      </c>
      <c r="W924" s="255">
        <f t="shared" si="28"/>
        <v>4</v>
      </c>
      <c r="X924" s="255">
        <f t="shared" si="28"/>
        <v>4</v>
      </c>
      <c r="Y924" s="255">
        <f t="shared" si="27"/>
        <v>-4</v>
      </c>
      <c r="Z924" s="255">
        <f t="shared" si="27"/>
        <v>-8</v>
      </c>
      <c r="AA924" s="255">
        <f t="shared" si="27"/>
        <v>-16</v>
      </c>
    </row>
    <row r="925" spans="1:27" s="255" customFormat="1" ht="12.75">
      <c r="A925" s="407">
        <v>240</v>
      </c>
      <c r="B925" s="408" t="s">
        <v>200</v>
      </c>
      <c r="C925" s="409">
        <v>3</v>
      </c>
      <c r="D925" s="410">
        <v>3</v>
      </c>
      <c r="E925" s="410">
        <v>3</v>
      </c>
      <c r="F925" s="411">
        <v>1</v>
      </c>
      <c r="G925" s="409">
        <v>1</v>
      </c>
      <c r="H925" s="411">
        <v>1</v>
      </c>
      <c r="I925" s="409">
        <v>-1</v>
      </c>
      <c r="J925" s="411">
        <v>-2</v>
      </c>
      <c r="K925" s="412">
        <v>-4</v>
      </c>
      <c r="M925" s="255">
        <f t="shared" si="30"/>
        <v>9</v>
      </c>
      <c r="N925" s="255">
        <f t="shared" si="30"/>
        <v>1</v>
      </c>
      <c r="O925" s="255">
        <f t="shared" si="30"/>
        <v>1</v>
      </c>
      <c r="P925" s="255">
        <f t="shared" si="29"/>
        <v>1</v>
      </c>
      <c r="Q925" s="255">
        <f t="shared" si="29"/>
        <v>1</v>
      </c>
      <c r="R925" s="255">
        <f t="shared" si="29"/>
        <v>4</v>
      </c>
      <c r="S925" s="255">
        <f t="shared" si="29"/>
        <v>16</v>
      </c>
      <c r="U925" s="255">
        <f t="shared" si="28"/>
        <v>9</v>
      </c>
      <c r="V925" s="255">
        <f t="shared" si="28"/>
        <v>3</v>
      </c>
      <c r="W925" s="255">
        <f t="shared" si="28"/>
        <v>3</v>
      </c>
      <c r="X925" s="255">
        <f t="shared" si="28"/>
        <v>3</v>
      </c>
      <c r="Y925" s="255">
        <f t="shared" si="27"/>
        <v>-3</v>
      </c>
      <c r="Z925" s="255">
        <f t="shared" si="27"/>
        <v>-6</v>
      </c>
      <c r="AA925" s="255">
        <f t="shared" si="27"/>
        <v>-12</v>
      </c>
    </row>
    <row r="926" spans="1:27" s="255" customFormat="1" ht="12.75">
      <c r="A926" s="407">
        <v>240</v>
      </c>
      <c r="B926" s="408" t="s">
        <v>200</v>
      </c>
      <c r="C926" s="409">
        <v>4</v>
      </c>
      <c r="D926" s="410">
        <v>22</v>
      </c>
      <c r="E926" s="410">
        <v>3</v>
      </c>
      <c r="F926" s="411">
        <v>1</v>
      </c>
      <c r="G926" s="409">
        <v>1</v>
      </c>
      <c r="H926" s="411">
        <v>1</v>
      </c>
      <c r="I926" s="409">
        <v>-1</v>
      </c>
      <c r="J926" s="411">
        <v>-2</v>
      </c>
      <c r="K926" s="412">
        <v>-4</v>
      </c>
      <c r="M926" s="255">
        <f t="shared" si="30"/>
        <v>9</v>
      </c>
      <c r="N926" s="255">
        <f t="shared" si="30"/>
        <v>1</v>
      </c>
      <c r="O926" s="255">
        <f t="shared" si="30"/>
        <v>1</v>
      </c>
      <c r="P926" s="255">
        <f t="shared" si="29"/>
        <v>1</v>
      </c>
      <c r="Q926" s="255">
        <f t="shared" si="29"/>
        <v>1</v>
      </c>
      <c r="R926" s="255">
        <f t="shared" si="29"/>
        <v>4</v>
      </c>
      <c r="S926" s="255">
        <f t="shared" si="29"/>
        <v>16</v>
      </c>
      <c r="U926" s="255">
        <f t="shared" si="28"/>
        <v>66</v>
      </c>
      <c r="V926" s="255">
        <f t="shared" si="28"/>
        <v>22</v>
      </c>
      <c r="W926" s="255">
        <f t="shared" si="28"/>
        <v>22</v>
      </c>
      <c r="X926" s="255">
        <f t="shared" si="28"/>
        <v>22</v>
      </c>
      <c r="Y926" s="255">
        <f t="shared" si="27"/>
        <v>-22</v>
      </c>
      <c r="Z926" s="255">
        <f t="shared" si="27"/>
        <v>-44</v>
      </c>
      <c r="AA926" s="255">
        <f t="shared" si="27"/>
        <v>-88</v>
      </c>
    </row>
    <row r="927" spans="1:27" s="255" customFormat="1" ht="12.75">
      <c r="A927" s="407">
        <v>240</v>
      </c>
      <c r="B927" s="408" t="s">
        <v>200</v>
      </c>
      <c r="C927" s="409">
        <v>5</v>
      </c>
      <c r="D927" s="410">
        <v>22</v>
      </c>
      <c r="E927" s="410">
        <v>3</v>
      </c>
      <c r="F927" s="411">
        <v>1</v>
      </c>
      <c r="G927" s="409">
        <v>1</v>
      </c>
      <c r="H927" s="411">
        <v>1</v>
      </c>
      <c r="I927" s="409">
        <v>-1</v>
      </c>
      <c r="J927" s="411">
        <v>-2</v>
      </c>
      <c r="K927" s="412">
        <v>-4</v>
      </c>
      <c r="M927" s="255">
        <f t="shared" si="30"/>
        <v>9</v>
      </c>
      <c r="N927" s="255">
        <f t="shared" si="30"/>
        <v>1</v>
      </c>
      <c r="O927" s="255">
        <f t="shared" si="30"/>
        <v>1</v>
      </c>
      <c r="P927" s="255">
        <f t="shared" si="29"/>
        <v>1</v>
      </c>
      <c r="Q927" s="255">
        <f t="shared" si="29"/>
        <v>1</v>
      </c>
      <c r="R927" s="255">
        <f t="shared" si="29"/>
        <v>4</v>
      </c>
      <c r="S927" s="255">
        <f t="shared" si="29"/>
        <v>16</v>
      </c>
      <c r="U927" s="255">
        <f t="shared" si="28"/>
        <v>66</v>
      </c>
      <c r="V927" s="255">
        <f t="shared" si="28"/>
        <v>22</v>
      </c>
      <c r="W927" s="255">
        <f t="shared" si="28"/>
        <v>22</v>
      </c>
      <c r="X927" s="255">
        <f t="shared" si="28"/>
        <v>22</v>
      </c>
      <c r="Y927" s="255">
        <f t="shared" si="27"/>
        <v>-22</v>
      </c>
      <c r="Z927" s="255">
        <f t="shared" si="27"/>
        <v>-44</v>
      </c>
      <c r="AA927" s="255">
        <f t="shared" si="27"/>
        <v>-88</v>
      </c>
    </row>
    <row r="928" spans="1:27" s="255" customFormat="1" ht="12.75">
      <c r="A928" s="407">
        <v>240</v>
      </c>
      <c r="B928" s="408" t="s">
        <v>200</v>
      </c>
      <c r="C928" s="409">
        <v>6</v>
      </c>
      <c r="D928" s="410">
        <v>7</v>
      </c>
      <c r="E928" s="410">
        <v>3</v>
      </c>
      <c r="F928" s="411">
        <v>1</v>
      </c>
      <c r="G928" s="409">
        <v>1</v>
      </c>
      <c r="H928" s="411">
        <v>1</v>
      </c>
      <c r="I928" s="409">
        <v>-1</v>
      </c>
      <c r="J928" s="411">
        <v>-2</v>
      </c>
      <c r="K928" s="412">
        <v>-4</v>
      </c>
      <c r="M928" s="255">
        <f t="shared" si="30"/>
        <v>9</v>
      </c>
      <c r="N928" s="255">
        <f t="shared" si="30"/>
        <v>1</v>
      </c>
      <c r="O928" s="255">
        <f t="shared" si="30"/>
        <v>1</v>
      </c>
      <c r="P928" s="255">
        <f t="shared" si="29"/>
        <v>1</v>
      </c>
      <c r="Q928" s="255">
        <f t="shared" si="29"/>
        <v>1</v>
      </c>
      <c r="R928" s="255">
        <f t="shared" si="29"/>
        <v>4</v>
      </c>
      <c r="S928" s="255">
        <f t="shared" si="29"/>
        <v>16</v>
      </c>
      <c r="U928" s="255">
        <f t="shared" si="28"/>
        <v>21</v>
      </c>
      <c r="V928" s="255">
        <f t="shared" si="28"/>
        <v>7</v>
      </c>
      <c r="W928" s="255">
        <f t="shared" si="28"/>
        <v>7</v>
      </c>
      <c r="X928" s="255">
        <f t="shared" si="28"/>
        <v>7</v>
      </c>
      <c r="Y928" s="255">
        <f t="shared" si="27"/>
        <v>-7</v>
      </c>
      <c r="Z928" s="255">
        <f t="shared" si="27"/>
        <v>-14</v>
      </c>
      <c r="AA928" s="255">
        <f t="shared" si="27"/>
        <v>-28</v>
      </c>
    </row>
    <row r="929" spans="1:27" s="255" customFormat="1" ht="12.75">
      <c r="A929" s="407">
        <v>240</v>
      </c>
      <c r="B929" s="408" t="s">
        <v>200</v>
      </c>
      <c r="C929" s="409">
        <v>7</v>
      </c>
      <c r="D929" s="410">
        <v>15</v>
      </c>
      <c r="E929" s="410">
        <v>3</v>
      </c>
      <c r="F929" s="411">
        <v>1</v>
      </c>
      <c r="G929" s="409">
        <v>1</v>
      </c>
      <c r="H929" s="411">
        <v>1</v>
      </c>
      <c r="I929" s="409">
        <v>-1</v>
      </c>
      <c r="J929" s="411">
        <v>-2</v>
      </c>
      <c r="K929" s="412">
        <v>-4</v>
      </c>
      <c r="M929" s="255">
        <f t="shared" si="30"/>
        <v>9</v>
      </c>
      <c r="N929" s="255">
        <f t="shared" si="30"/>
        <v>1</v>
      </c>
      <c r="O929" s="255">
        <f t="shared" si="30"/>
        <v>1</v>
      </c>
      <c r="P929" s="255">
        <f t="shared" si="29"/>
        <v>1</v>
      </c>
      <c r="Q929" s="255">
        <f t="shared" si="29"/>
        <v>1</v>
      </c>
      <c r="R929" s="255">
        <f t="shared" si="29"/>
        <v>4</v>
      </c>
      <c r="S929" s="255">
        <f t="shared" si="29"/>
        <v>16</v>
      </c>
      <c r="U929" s="255">
        <f t="shared" si="28"/>
        <v>45</v>
      </c>
      <c r="V929" s="255">
        <f t="shared" si="28"/>
        <v>15</v>
      </c>
      <c r="W929" s="255">
        <f t="shared" si="28"/>
        <v>15</v>
      </c>
      <c r="X929" s="255">
        <f t="shared" si="28"/>
        <v>15</v>
      </c>
      <c r="Y929" s="255">
        <f t="shared" si="28"/>
        <v>-15</v>
      </c>
      <c r="Z929" s="255">
        <f t="shared" si="28"/>
        <v>-30</v>
      </c>
      <c r="AA929" s="255">
        <f t="shared" si="28"/>
        <v>-60</v>
      </c>
    </row>
    <row r="930" spans="1:27" s="255" customFormat="1" ht="12.75">
      <c r="A930" s="407">
        <v>240</v>
      </c>
      <c r="B930" s="408" t="s">
        <v>200</v>
      </c>
      <c r="C930" s="409">
        <v>8</v>
      </c>
      <c r="D930" s="410">
        <v>37</v>
      </c>
      <c r="E930" s="410">
        <v>3</v>
      </c>
      <c r="F930" s="411">
        <v>1</v>
      </c>
      <c r="G930" s="409">
        <v>1</v>
      </c>
      <c r="H930" s="411">
        <v>1</v>
      </c>
      <c r="I930" s="409">
        <v>-1</v>
      </c>
      <c r="J930" s="411">
        <v>-2</v>
      </c>
      <c r="K930" s="412">
        <v>-4</v>
      </c>
      <c r="M930" s="255">
        <f t="shared" si="30"/>
        <v>9</v>
      </c>
      <c r="N930" s="255">
        <f t="shared" si="30"/>
        <v>1</v>
      </c>
      <c r="O930" s="255">
        <f t="shared" si="30"/>
        <v>1</v>
      </c>
      <c r="P930" s="255">
        <f t="shared" si="29"/>
        <v>1</v>
      </c>
      <c r="Q930" s="255">
        <f t="shared" si="29"/>
        <v>1</v>
      </c>
      <c r="R930" s="255">
        <f t="shared" si="29"/>
        <v>4</v>
      </c>
      <c r="S930" s="255">
        <f t="shared" si="29"/>
        <v>16</v>
      </c>
      <c r="U930" s="255">
        <f t="shared" si="28"/>
        <v>111</v>
      </c>
      <c r="V930" s="255">
        <f t="shared" si="28"/>
        <v>37</v>
      </c>
      <c r="W930" s="255">
        <f t="shared" si="28"/>
        <v>37</v>
      </c>
      <c r="X930" s="255">
        <f t="shared" si="28"/>
        <v>37</v>
      </c>
      <c r="Y930" s="255">
        <f t="shared" si="28"/>
        <v>-37</v>
      </c>
      <c r="Z930" s="255">
        <f t="shared" si="28"/>
        <v>-74</v>
      </c>
      <c r="AA930" s="255">
        <f t="shared" si="28"/>
        <v>-148</v>
      </c>
    </row>
    <row r="931" spans="1:27" s="255" customFormat="1" ht="12.75">
      <c r="A931" s="407">
        <v>240</v>
      </c>
      <c r="B931" s="408" t="s">
        <v>200</v>
      </c>
      <c r="C931" s="409">
        <v>9</v>
      </c>
      <c r="D931" s="410">
        <v>21</v>
      </c>
      <c r="E931" s="410">
        <v>3</v>
      </c>
      <c r="F931" s="411">
        <v>1</v>
      </c>
      <c r="G931" s="409">
        <v>1</v>
      </c>
      <c r="H931" s="411">
        <v>1</v>
      </c>
      <c r="I931" s="409">
        <v>-1</v>
      </c>
      <c r="J931" s="411">
        <v>-2</v>
      </c>
      <c r="K931" s="412">
        <v>-4</v>
      </c>
      <c r="M931" s="255">
        <f t="shared" si="30"/>
        <v>9</v>
      </c>
      <c r="N931" s="255">
        <f t="shared" si="30"/>
        <v>1</v>
      </c>
      <c r="O931" s="255">
        <f t="shared" si="30"/>
        <v>1</v>
      </c>
      <c r="P931" s="255">
        <f t="shared" si="29"/>
        <v>1</v>
      </c>
      <c r="Q931" s="255">
        <f t="shared" si="29"/>
        <v>1</v>
      </c>
      <c r="R931" s="255">
        <f t="shared" si="29"/>
        <v>4</v>
      </c>
      <c r="S931" s="255">
        <f t="shared" si="29"/>
        <v>16</v>
      </c>
      <c r="U931" s="255">
        <f t="shared" si="28"/>
        <v>63</v>
      </c>
      <c r="V931" s="255">
        <f t="shared" si="28"/>
        <v>21</v>
      </c>
      <c r="W931" s="255">
        <f t="shared" si="28"/>
        <v>21</v>
      </c>
      <c r="X931" s="255">
        <f t="shared" si="28"/>
        <v>21</v>
      </c>
      <c r="Y931" s="255">
        <f t="shared" si="28"/>
        <v>-21</v>
      </c>
      <c r="Z931" s="255">
        <f t="shared" si="28"/>
        <v>-42</v>
      </c>
      <c r="AA931" s="255">
        <f t="shared" si="28"/>
        <v>-84</v>
      </c>
    </row>
    <row r="932" spans="1:27" s="255" customFormat="1" ht="12.75">
      <c r="A932" s="407">
        <v>240</v>
      </c>
      <c r="B932" s="408" t="s">
        <v>200</v>
      </c>
      <c r="C932" s="409">
        <v>10</v>
      </c>
      <c r="D932" s="410">
        <v>29</v>
      </c>
      <c r="E932" s="410">
        <v>3</v>
      </c>
      <c r="F932" s="411">
        <v>1</v>
      </c>
      <c r="G932" s="409">
        <v>1</v>
      </c>
      <c r="H932" s="411">
        <v>1</v>
      </c>
      <c r="I932" s="409">
        <v>-1</v>
      </c>
      <c r="J932" s="411">
        <v>-2</v>
      </c>
      <c r="K932" s="412">
        <v>-4</v>
      </c>
      <c r="M932" s="255">
        <f t="shared" si="30"/>
        <v>9</v>
      </c>
      <c r="N932" s="255">
        <f t="shared" si="30"/>
        <v>1</v>
      </c>
      <c r="O932" s="255">
        <f t="shared" si="30"/>
        <v>1</v>
      </c>
      <c r="P932" s="255">
        <f t="shared" si="29"/>
        <v>1</v>
      </c>
      <c r="Q932" s="255">
        <f t="shared" si="29"/>
        <v>1</v>
      </c>
      <c r="R932" s="255">
        <f t="shared" si="29"/>
        <v>4</v>
      </c>
      <c r="S932" s="255">
        <f t="shared" si="29"/>
        <v>16</v>
      </c>
      <c r="U932" s="255">
        <f t="shared" si="28"/>
        <v>87</v>
      </c>
      <c r="V932" s="255">
        <f t="shared" si="28"/>
        <v>29</v>
      </c>
      <c r="W932" s="255">
        <f t="shared" si="28"/>
        <v>29</v>
      </c>
      <c r="X932" s="255">
        <f t="shared" si="28"/>
        <v>29</v>
      </c>
      <c r="Y932" s="255">
        <f t="shared" si="28"/>
        <v>-29</v>
      </c>
      <c r="Z932" s="255">
        <f t="shared" si="28"/>
        <v>-58</v>
      </c>
      <c r="AA932" s="255">
        <f t="shared" si="28"/>
        <v>-116</v>
      </c>
    </row>
    <row r="933" spans="1:27" s="255" customFormat="1" ht="12.75">
      <c r="A933" s="407">
        <v>240</v>
      </c>
      <c r="B933" s="408" t="s">
        <v>128</v>
      </c>
      <c r="C933" s="409">
        <v>1</v>
      </c>
      <c r="D933" s="410">
        <v>21</v>
      </c>
      <c r="E933" s="410">
        <v>3</v>
      </c>
      <c r="F933" s="411">
        <v>1</v>
      </c>
      <c r="G933" s="409">
        <v>1</v>
      </c>
      <c r="H933" s="411">
        <v>2</v>
      </c>
      <c r="I933" s="409">
        <v>2</v>
      </c>
      <c r="J933" s="411">
        <v>1</v>
      </c>
      <c r="K933" s="412">
        <v>1</v>
      </c>
      <c r="M933" s="255">
        <f t="shared" si="30"/>
        <v>9</v>
      </c>
      <c r="N933" s="255">
        <f t="shared" si="30"/>
        <v>1</v>
      </c>
      <c r="O933" s="255">
        <f t="shared" si="30"/>
        <v>1</v>
      </c>
      <c r="P933" s="255">
        <f t="shared" si="29"/>
        <v>4</v>
      </c>
      <c r="Q933" s="255">
        <f t="shared" si="29"/>
        <v>4</v>
      </c>
      <c r="R933" s="255">
        <f t="shared" si="29"/>
        <v>1</v>
      </c>
      <c r="S933" s="255">
        <f t="shared" si="29"/>
        <v>1</v>
      </c>
      <c r="U933" s="255">
        <f t="shared" si="28"/>
        <v>63</v>
      </c>
      <c r="V933" s="255">
        <f t="shared" si="28"/>
        <v>21</v>
      </c>
      <c r="W933" s="255">
        <f t="shared" si="28"/>
        <v>21</v>
      </c>
      <c r="X933" s="255">
        <f t="shared" si="28"/>
        <v>42</v>
      </c>
      <c r="Y933" s="255">
        <f t="shared" si="28"/>
        <v>42</v>
      </c>
      <c r="Z933" s="255">
        <f t="shared" si="28"/>
        <v>21</v>
      </c>
      <c r="AA933" s="255">
        <f t="shared" si="28"/>
        <v>21</v>
      </c>
    </row>
    <row r="934" spans="1:27" s="255" customFormat="1" ht="12.75">
      <c r="A934" s="407">
        <v>240</v>
      </c>
      <c r="B934" s="408" t="s">
        <v>128</v>
      </c>
      <c r="C934" s="409">
        <v>2</v>
      </c>
      <c r="D934" s="410">
        <v>34</v>
      </c>
      <c r="E934" s="410">
        <v>3</v>
      </c>
      <c r="F934" s="411">
        <v>1</v>
      </c>
      <c r="G934" s="409">
        <v>1</v>
      </c>
      <c r="H934" s="411">
        <v>2</v>
      </c>
      <c r="I934" s="409">
        <v>2</v>
      </c>
      <c r="J934" s="411">
        <v>1</v>
      </c>
      <c r="K934" s="412">
        <v>1</v>
      </c>
      <c r="M934" s="255">
        <f t="shared" si="30"/>
        <v>9</v>
      </c>
      <c r="N934" s="255">
        <f t="shared" si="30"/>
        <v>1</v>
      </c>
      <c r="O934" s="255">
        <f t="shared" si="30"/>
        <v>1</v>
      </c>
      <c r="P934" s="255">
        <f t="shared" si="29"/>
        <v>4</v>
      </c>
      <c r="Q934" s="255">
        <f t="shared" si="29"/>
        <v>4</v>
      </c>
      <c r="R934" s="255">
        <f t="shared" si="29"/>
        <v>1</v>
      </c>
      <c r="S934" s="255">
        <f t="shared" si="29"/>
        <v>1</v>
      </c>
      <c r="U934" s="255">
        <f t="shared" si="28"/>
        <v>102</v>
      </c>
      <c r="V934" s="255">
        <f t="shared" si="28"/>
        <v>34</v>
      </c>
      <c r="W934" s="255">
        <f t="shared" si="28"/>
        <v>34</v>
      </c>
      <c r="X934" s="255">
        <f t="shared" si="28"/>
        <v>68</v>
      </c>
      <c r="Y934" s="255">
        <f t="shared" si="28"/>
        <v>68</v>
      </c>
      <c r="Z934" s="255">
        <f t="shared" si="28"/>
        <v>34</v>
      </c>
      <c r="AA934" s="255">
        <f t="shared" si="28"/>
        <v>34</v>
      </c>
    </row>
    <row r="935" spans="1:27" s="255" customFormat="1" ht="12.75">
      <c r="A935" s="407">
        <v>240</v>
      </c>
      <c r="B935" s="408" t="s">
        <v>128</v>
      </c>
      <c r="C935" s="409">
        <v>3</v>
      </c>
      <c r="D935" s="410">
        <v>26</v>
      </c>
      <c r="E935" s="410">
        <v>3</v>
      </c>
      <c r="F935" s="411">
        <v>1</v>
      </c>
      <c r="G935" s="409">
        <v>1</v>
      </c>
      <c r="H935" s="411">
        <v>2</v>
      </c>
      <c r="I935" s="409">
        <v>2</v>
      </c>
      <c r="J935" s="411">
        <v>1</v>
      </c>
      <c r="K935" s="412">
        <v>1</v>
      </c>
      <c r="M935" s="255">
        <f t="shared" si="30"/>
        <v>9</v>
      </c>
      <c r="N935" s="255">
        <f t="shared" si="30"/>
        <v>1</v>
      </c>
      <c r="O935" s="255">
        <f t="shared" si="30"/>
        <v>1</v>
      </c>
      <c r="P935" s="255">
        <f t="shared" si="30"/>
        <v>4</v>
      </c>
      <c r="Q935" s="255">
        <f t="shared" si="30"/>
        <v>4</v>
      </c>
      <c r="R935" s="255">
        <f t="shared" si="29"/>
        <v>1</v>
      </c>
      <c r="S935" s="255">
        <f t="shared" si="29"/>
        <v>1</v>
      </c>
      <c r="U935" s="255">
        <f t="shared" si="28"/>
        <v>78</v>
      </c>
      <c r="V935" s="255">
        <f t="shared" si="28"/>
        <v>26</v>
      </c>
      <c r="W935" s="255">
        <f t="shared" si="28"/>
        <v>26</v>
      </c>
      <c r="X935" s="255">
        <f t="shared" si="28"/>
        <v>52</v>
      </c>
      <c r="Y935" s="255">
        <f t="shared" si="28"/>
        <v>52</v>
      </c>
      <c r="Z935" s="255">
        <f t="shared" si="28"/>
        <v>26</v>
      </c>
      <c r="AA935" s="255">
        <f t="shared" si="28"/>
        <v>26</v>
      </c>
    </row>
    <row r="936" spans="1:27" s="255" customFormat="1" ht="12.75">
      <c r="A936" s="407">
        <v>240</v>
      </c>
      <c r="B936" s="408" t="s">
        <v>128</v>
      </c>
      <c r="C936" s="409">
        <v>4</v>
      </c>
      <c r="D936" s="410">
        <v>3</v>
      </c>
      <c r="E936" s="410">
        <v>3</v>
      </c>
      <c r="F936" s="411">
        <v>1</v>
      </c>
      <c r="G936" s="409">
        <v>1</v>
      </c>
      <c r="H936" s="411">
        <v>2</v>
      </c>
      <c r="I936" s="409">
        <v>2</v>
      </c>
      <c r="J936" s="411">
        <v>1</v>
      </c>
      <c r="K936" s="412">
        <v>1</v>
      </c>
      <c r="M936" s="255">
        <f t="shared" si="30"/>
        <v>9</v>
      </c>
      <c r="N936" s="255">
        <f t="shared" si="30"/>
        <v>1</v>
      </c>
      <c r="O936" s="255">
        <f t="shared" si="30"/>
        <v>1</v>
      </c>
      <c r="P936" s="255">
        <f t="shared" si="30"/>
        <v>4</v>
      </c>
      <c r="Q936" s="255">
        <f t="shared" si="30"/>
        <v>4</v>
      </c>
      <c r="R936" s="255">
        <f t="shared" si="29"/>
        <v>1</v>
      </c>
      <c r="S936" s="255">
        <f t="shared" si="29"/>
        <v>1</v>
      </c>
      <c r="U936" s="255">
        <f t="shared" si="28"/>
        <v>9</v>
      </c>
      <c r="V936" s="255">
        <f t="shared" si="28"/>
        <v>3</v>
      </c>
      <c r="W936" s="255">
        <f t="shared" si="28"/>
        <v>3</v>
      </c>
      <c r="X936" s="255">
        <f t="shared" si="28"/>
        <v>6</v>
      </c>
      <c r="Y936" s="255">
        <f t="shared" si="28"/>
        <v>6</v>
      </c>
      <c r="Z936" s="255">
        <f t="shared" si="28"/>
        <v>3</v>
      </c>
      <c r="AA936" s="255">
        <f t="shared" si="28"/>
        <v>3</v>
      </c>
    </row>
    <row r="937" spans="1:27" s="255" customFormat="1" ht="12.75">
      <c r="A937" s="407">
        <v>240</v>
      </c>
      <c r="B937" s="408" t="s">
        <v>128</v>
      </c>
      <c r="C937" s="409">
        <v>5</v>
      </c>
      <c r="D937" s="410">
        <v>35</v>
      </c>
      <c r="E937" s="410">
        <v>3</v>
      </c>
      <c r="F937" s="411">
        <v>1</v>
      </c>
      <c r="G937" s="409">
        <v>1</v>
      </c>
      <c r="H937" s="411">
        <v>2</v>
      </c>
      <c r="I937" s="409">
        <v>2</v>
      </c>
      <c r="J937" s="411">
        <v>1</v>
      </c>
      <c r="K937" s="412">
        <v>1</v>
      </c>
      <c r="M937" s="255">
        <f t="shared" si="30"/>
        <v>9</v>
      </c>
      <c r="N937" s="255">
        <f t="shared" si="30"/>
        <v>1</v>
      </c>
      <c r="O937" s="255">
        <f t="shared" si="30"/>
        <v>1</v>
      </c>
      <c r="P937" s="255">
        <f t="shared" si="30"/>
        <v>4</v>
      </c>
      <c r="Q937" s="255">
        <f t="shared" si="30"/>
        <v>4</v>
      </c>
      <c r="R937" s="255">
        <f t="shared" si="29"/>
        <v>1</v>
      </c>
      <c r="S937" s="255">
        <f t="shared" si="29"/>
        <v>1</v>
      </c>
      <c r="U937" s="255">
        <f t="shared" si="28"/>
        <v>105</v>
      </c>
      <c r="V937" s="255">
        <f t="shared" si="28"/>
        <v>35</v>
      </c>
      <c r="W937" s="255">
        <f t="shared" si="28"/>
        <v>35</v>
      </c>
      <c r="X937" s="255">
        <f t="shared" si="28"/>
        <v>70</v>
      </c>
      <c r="Y937" s="255">
        <f t="shared" si="28"/>
        <v>70</v>
      </c>
      <c r="Z937" s="255">
        <f t="shared" si="28"/>
        <v>35</v>
      </c>
      <c r="AA937" s="255">
        <f t="shared" si="28"/>
        <v>35</v>
      </c>
    </row>
    <row r="938" spans="1:27" s="255" customFormat="1" ht="12.75">
      <c r="A938" s="407">
        <v>240</v>
      </c>
      <c r="B938" s="408" t="s">
        <v>128</v>
      </c>
      <c r="C938" s="409">
        <v>6</v>
      </c>
      <c r="D938" s="410">
        <v>21</v>
      </c>
      <c r="E938" s="410">
        <v>3</v>
      </c>
      <c r="F938" s="411">
        <v>1</v>
      </c>
      <c r="G938" s="409">
        <v>1</v>
      </c>
      <c r="H938" s="411">
        <v>2</v>
      </c>
      <c r="I938" s="409">
        <v>2</v>
      </c>
      <c r="J938" s="411">
        <v>1</v>
      </c>
      <c r="K938" s="412">
        <v>1</v>
      </c>
      <c r="M938" s="255">
        <f t="shared" si="30"/>
        <v>9</v>
      </c>
      <c r="N938" s="255">
        <f t="shared" si="30"/>
        <v>1</v>
      </c>
      <c r="O938" s="255">
        <f t="shared" si="30"/>
        <v>1</v>
      </c>
      <c r="P938" s="255">
        <f t="shared" si="30"/>
        <v>4</v>
      </c>
      <c r="Q938" s="255">
        <f t="shared" si="30"/>
        <v>4</v>
      </c>
      <c r="R938" s="255">
        <f t="shared" si="29"/>
        <v>1</v>
      </c>
      <c r="S938" s="255">
        <f t="shared" si="29"/>
        <v>1</v>
      </c>
      <c r="U938" s="255">
        <f t="shared" si="28"/>
        <v>63</v>
      </c>
      <c r="V938" s="255">
        <f t="shared" si="28"/>
        <v>21</v>
      </c>
      <c r="W938" s="255">
        <f t="shared" si="28"/>
        <v>21</v>
      </c>
      <c r="X938" s="255">
        <f t="shared" si="28"/>
        <v>42</v>
      </c>
      <c r="Y938" s="255">
        <f t="shared" si="28"/>
        <v>42</v>
      </c>
      <c r="Z938" s="255">
        <f t="shared" si="28"/>
        <v>21</v>
      </c>
      <c r="AA938" s="255">
        <f t="shared" si="28"/>
        <v>21</v>
      </c>
    </row>
    <row r="939" spans="1:27" s="255" customFormat="1" ht="12.75">
      <c r="A939" s="407">
        <v>240</v>
      </c>
      <c r="B939" s="408" t="s">
        <v>128</v>
      </c>
      <c r="C939" s="409">
        <v>7</v>
      </c>
      <c r="D939" s="410">
        <v>12</v>
      </c>
      <c r="E939" s="410">
        <v>3</v>
      </c>
      <c r="F939" s="411">
        <v>1</v>
      </c>
      <c r="G939" s="409">
        <v>1</v>
      </c>
      <c r="H939" s="411">
        <v>2</v>
      </c>
      <c r="I939" s="409">
        <v>2</v>
      </c>
      <c r="J939" s="411">
        <v>1</v>
      </c>
      <c r="K939" s="412">
        <v>1</v>
      </c>
      <c r="M939" s="255">
        <f t="shared" si="30"/>
        <v>9</v>
      </c>
      <c r="N939" s="255">
        <f t="shared" si="30"/>
        <v>1</v>
      </c>
      <c r="O939" s="255">
        <f t="shared" si="30"/>
        <v>1</v>
      </c>
      <c r="P939" s="255">
        <f t="shared" si="30"/>
        <v>4</v>
      </c>
      <c r="Q939" s="255">
        <f t="shared" si="30"/>
        <v>4</v>
      </c>
      <c r="R939" s="255">
        <f t="shared" si="29"/>
        <v>1</v>
      </c>
      <c r="S939" s="255">
        <f t="shared" si="29"/>
        <v>1</v>
      </c>
      <c r="U939" s="255">
        <f t="shared" si="28"/>
        <v>36</v>
      </c>
      <c r="V939" s="255">
        <f aca="true" t="shared" si="31" ref="V939:AA942">$D939*F939</f>
        <v>12</v>
      </c>
      <c r="W939" s="255">
        <f t="shared" si="31"/>
        <v>12</v>
      </c>
      <c r="X939" s="255">
        <f t="shared" si="31"/>
        <v>24</v>
      </c>
      <c r="Y939" s="255">
        <f t="shared" si="31"/>
        <v>24</v>
      </c>
      <c r="Z939" s="255">
        <f t="shared" si="31"/>
        <v>12</v>
      </c>
      <c r="AA939" s="255">
        <f t="shared" si="31"/>
        <v>12</v>
      </c>
    </row>
    <row r="940" spans="1:27" s="255" customFormat="1" ht="12.75">
      <c r="A940" s="407">
        <v>240</v>
      </c>
      <c r="B940" s="408" t="s">
        <v>128</v>
      </c>
      <c r="C940" s="409">
        <v>8</v>
      </c>
      <c r="D940" s="410">
        <v>4</v>
      </c>
      <c r="E940" s="410">
        <v>3</v>
      </c>
      <c r="F940" s="411">
        <v>1</v>
      </c>
      <c r="G940" s="409">
        <v>1</v>
      </c>
      <c r="H940" s="411">
        <v>2</v>
      </c>
      <c r="I940" s="409">
        <v>2</v>
      </c>
      <c r="J940" s="411">
        <v>1</v>
      </c>
      <c r="K940" s="412">
        <v>1</v>
      </c>
      <c r="M940" s="255">
        <f t="shared" si="30"/>
        <v>9</v>
      </c>
      <c r="N940" s="255">
        <f t="shared" si="30"/>
        <v>1</v>
      </c>
      <c r="O940" s="255">
        <f t="shared" si="30"/>
        <v>1</v>
      </c>
      <c r="P940" s="255">
        <f t="shared" si="30"/>
        <v>4</v>
      </c>
      <c r="Q940" s="255">
        <f t="shared" si="30"/>
        <v>4</v>
      </c>
      <c r="R940" s="255">
        <f t="shared" si="29"/>
        <v>1</v>
      </c>
      <c r="S940" s="255">
        <f t="shared" si="29"/>
        <v>1</v>
      </c>
      <c r="U940" s="255">
        <f>$D940*E940</f>
        <v>12</v>
      </c>
      <c r="V940" s="255">
        <f t="shared" si="31"/>
        <v>4</v>
      </c>
      <c r="W940" s="255">
        <f t="shared" si="31"/>
        <v>4</v>
      </c>
      <c r="X940" s="255">
        <f t="shared" si="31"/>
        <v>8</v>
      </c>
      <c r="Y940" s="255">
        <f t="shared" si="31"/>
        <v>8</v>
      </c>
      <c r="Z940" s="255">
        <f t="shared" si="31"/>
        <v>4</v>
      </c>
      <c r="AA940" s="255">
        <f t="shared" si="31"/>
        <v>4</v>
      </c>
    </row>
    <row r="941" spans="1:27" s="255" customFormat="1" ht="12.75">
      <c r="A941" s="407">
        <v>240</v>
      </c>
      <c r="B941" s="408" t="s">
        <v>128</v>
      </c>
      <c r="C941" s="409">
        <v>9</v>
      </c>
      <c r="D941" s="410">
        <v>30</v>
      </c>
      <c r="E941" s="410">
        <v>3</v>
      </c>
      <c r="F941" s="411">
        <v>1</v>
      </c>
      <c r="G941" s="409">
        <v>1</v>
      </c>
      <c r="H941" s="411">
        <v>2</v>
      </c>
      <c r="I941" s="409">
        <v>2</v>
      </c>
      <c r="J941" s="411">
        <v>1</v>
      </c>
      <c r="K941" s="412">
        <v>1</v>
      </c>
      <c r="M941" s="255">
        <f t="shared" si="30"/>
        <v>9</v>
      </c>
      <c r="N941" s="255">
        <f t="shared" si="30"/>
        <v>1</v>
      </c>
      <c r="O941" s="255">
        <f t="shared" si="30"/>
        <v>1</v>
      </c>
      <c r="P941" s="255">
        <f t="shared" si="30"/>
        <v>4</v>
      </c>
      <c r="Q941" s="255">
        <f t="shared" si="30"/>
        <v>4</v>
      </c>
      <c r="R941" s="255">
        <f t="shared" si="29"/>
        <v>1</v>
      </c>
      <c r="S941" s="255">
        <f t="shared" si="29"/>
        <v>1</v>
      </c>
      <c r="U941" s="255">
        <f>$D941*E941</f>
        <v>90</v>
      </c>
      <c r="V941" s="255">
        <f t="shared" si="31"/>
        <v>30</v>
      </c>
      <c r="W941" s="255">
        <f t="shared" si="31"/>
        <v>30</v>
      </c>
      <c r="X941" s="255">
        <f t="shared" si="31"/>
        <v>60</v>
      </c>
      <c r="Y941" s="255">
        <f t="shared" si="31"/>
        <v>60</v>
      </c>
      <c r="Z941" s="255">
        <f t="shared" si="31"/>
        <v>30</v>
      </c>
      <c r="AA941" s="255">
        <f t="shared" si="31"/>
        <v>30</v>
      </c>
    </row>
    <row r="942" spans="1:27" s="255" customFormat="1" ht="13.5" thickBot="1">
      <c r="A942" s="416">
        <v>240</v>
      </c>
      <c r="B942" s="417" t="s">
        <v>128</v>
      </c>
      <c r="C942" s="418">
        <v>10</v>
      </c>
      <c r="D942" s="419">
        <v>12</v>
      </c>
      <c r="E942" s="419">
        <v>3</v>
      </c>
      <c r="F942" s="420">
        <v>1</v>
      </c>
      <c r="G942" s="418">
        <v>1</v>
      </c>
      <c r="H942" s="420">
        <v>2</v>
      </c>
      <c r="I942" s="418">
        <v>2</v>
      </c>
      <c r="J942" s="420">
        <v>1</v>
      </c>
      <c r="K942" s="421">
        <v>1</v>
      </c>
      <c r="M942" s="255">
        <f t="shared" si="30"/>
        <v>9</v>
      </c>
      <c r="N942" s="255">
        <f t="shared" si="30"/>
        <v>1</v>
      </c>
      <c r="O942" s="255">
        <f t="shared" si="30"/>
        <v>1</v>
      </c>
      <c r="P942" s="255">
        <f t="shared" si="30"/>
        <v>4</v>
      </c>
      <c r="Q942" s="255">
        <f t="shared" si="30"/>
        <v>4</v>
      </c>
      <c r="R942" s="255">
        <f t="shared" si="29"/>
        <v>1</v>
      </c>
      <c r="S942" s="255">
        <f t="shared" si="29"/>
        <v>1</v>
      </c>
      <c r="U942" s="255">
        <f>$D942*E942</f>
        <v>36</v>
      </c>
      <c r="V942" s="255">
        <f t="shared" si="31"/>
        <v>12</v>
      </c>
      <c r="W942" s="255">
        <f t="shared" si="31"/>
        <v>12</v>
      </c>
      <c r="X942" s="255">
        <f t="shared" si="31"/>
        <v>24</v>
      </c>
      <c r="Y942" s="255">
        <f t="shared" si="31"/>
        <v>24</v>
      </c>
      <c r="Z942" s="255">
        <f t="shared" si="31"/>
        <v>12</v>
      </c>
      <c r="AA942" s="255">
        <f t="shared" si="31"/>
        <v>12</v>
      </c>
    </row>
    <row r="943" spans="1:27" s="255" customFormat="1" ht="12.75">
      <c r="A943" s="407" t="s">
        <v>218</v>
      </c>
      <c r="B943" s="409"/>
      <c r="C943" s="409"/>
      <c r="D943" s="412"/>
      <c r="E943" s="410">
        <f aca="true" t="shared" si="32" ref="E943:K943">SUM(M743:M942)</f>
        <v>1000</v>
      </c>
      <c r="F943" s="409">
        <f t="shared" si="32"/>
        <v>200</v>
      </c>
      <c r="G943" s="409">
        <f t="shared" si="32"/>
        <v>1000</v>
      </c>
      <c r="H943" s="409">
        <f t="shared" si="32"/>
        <v>400</v>
      </c>
      <c r="I943" s="409">
        <f t="shared" si="32"/>
        <v>560</v>
      </c>
      <c r="J943" s="409">
        <f t="shared" si="32"/>
        <v>400</v>
      </c>
      <c r="K943" s="412">
        <f t="shared" si="32"/>
        <v>2800</v>
      </c>
      <c r="U943" s="255">
        <f>SUM(U743:U942)</f>
        <v>110</v>
      </c>
      <c r="V943" s="255">
        <f aca="true" t="shared" si="33" ref="V943:AA943">SUM(V743:V942)</f>
        <v>116</v>
      </c>
      <c r="W943" s="255">
        <f t="shared" si="33"/>
        <v>130</v>
      </c>
      <c r="X943" s="255">
        <f t="shared" si="33"/>
        <v>-19</v>
      </c>
      <c r="Y943" s="255">
        <f t="shared" si="33"/>
        <v>335</v>
      </c>
      <c r="Z943" s="255">
        <f t="shared" si="33"/>
        <v>38</v>
      </c>
      <c r="AA943" s="255">
        <f t="shared" si="33"/>
        <v>332</v>
      </c>
    </row>
    <row r="944" spans="1:27" s="255" customFormat="1" ht="12.75">
      <c r="A944" s="407" t="s">
        <v>219</v>
      </c>
      <c r="B944" s="409"/>
      <c r="C944" s="409"/>
      <c r="D944" s="412"/>
      <c r="E944" s="422">
        <f>SLOPE($D$743:$D$942,E743:E942)</f>
        <v>0.11000000000000003</v>
      </c>
      <c r="F944" s="422">
        <f aca="true" t="shared" si="34" ref="F944:K944">SLOPE($D$743:$D$942,F743:F942)</f>
        <v>0.5799999999999992</v>
      </c>
      <c r="G944" s="422">
        <f t="shared" si="34"/>
        <v>0.1299999999999997</v>
      </c>
      <c r="H944" s="422">
        <f t="shared" si="34"/>
        <v>-0.047500000000000195</v>
      </c>
      <c r="I944" s="422">
        <f t="shared" si="34"/>
        <v>0.5982142857142836</v>
      </c>
      <c r="J944" s="422">
        <f t="shared" si="34"/>
        <v>0.09500000000000032</v>
      </c>
      <c r="K944" s="422">
        <f t="shared" si="34"/>
        <v>0.11857142857142983</v>
      </c>
      <c r="U944" s="259">
        <f aca="true" t="shared" si="35" ref="U944:AA944">U943^2/E943</f>
        <v>12.1</v>
      </c>
      <c r="V944" s="259">
        <f t="shared" si="35"/>
        <v>67.28</v>
      </c>
      <c r="W944" s="259">
        <f t="shared" si="35"/>
        <v>16.9</v>
      </c>
      <c r="X944" s="259">
        <f t="shared" si="35"/>
        <v>0.9025</v>
      </c>
      <c r="Y944" s="259">
        <f t="shared" si="35"/>
        <v>200.40178571428572</v>
      </c>
      <c r="Z944" s="259">
        <f t="shared" si="35"/>
        <v>3.61</v>
      </c>
      <c r="AA944" s="259">
        <f t="shared" si="35"/>
        <v>39.36571428571428</v>
      </c>
    </row>
    <row r="945" spans="1:27" s="255" customFormat="1" ht="12.75">
      <c r="A945" s="423" t="s">
        <v>220</v>
      </c>
      <c r="B945" s="409"/>
      <c r="C945" s="409"/>
      <c r="D945" s="412"/>
      <c r="E945" s="422">
        <f>E944^2*E943</f>
        <v>12.100000000000007</v>
      </c>
      <c r="F945" s="424">
        <f aca="true" t="shared" si="36" ref="F945:K945">F944^2*F943</f>
        <v>67.2799999999998</v>
      </c>
      <c r="G945" s="424">
        <f t="shared" si="36"/>
        <v>16.89999999999992</v>
      </c>
      <c r="H945" s="424">
        <f t="shared" si="36"/>
        <v>0.9025000000000074</v>
      </c>
      <c r="I945" s="424">
        <f t="shared" si="36"/>
        <v>200.4017857142843</v>
      </c>
      <c r="J945" s="424">
        <f t="shared" si="36"/>
        <v>3.6100000000000243</v>
      </c>
      <c r="K945" s="425">
        <f t="shared" si="36"/>
        <v>39.36571428571512</v>
      </c>
      <c r="U945" s="259">
        <f aca="true" t="shared" si="37" ref="U945:AA945">U943/E943</f>
        <v>0.11</v>
      </c>
      <c r="V945" s="259">
        <f t="shared" si="37"/>
        <v>0.58</v>
      </c>
      <c r="W945" s="259">
        <f t="shared" si="37"/>
        <v>0.13</v>
      </c>
      <c r="X945" s="259">
        <f t="shared" si="37"/>
        <v>-0.0475</v>
      </c>
      <c r="Y945" s="259">
        <f t="shared" si="37"/>
        <v>0.5982142857142857</v>
      </c>
      <c r="Z945" s="259">
        <f t="shared" si="37"/>
        <v>0.095</v>
      </c>
      <c r="AA945" s="259">
        <f t="shared" si="37"/>
        <v>0.11857142857142858</v>
      </c>
    </row>
    <row r="946" spans="1:27" s="255" customFormat="1" ht="12.75">
      <c r="A946" s="426" t="s">
        <v>221</v>
      </c>
      <c r="B946" s="427"/>
      <c r="C946" s="427"/>
      <c r="D946" s="428"/>
      <c r="E946" s="429"/>
      <c r="F946" s="430"/>
      <c r="G946" s="431">
        <f>SUM(E945:G945)</f>
        <v>96.27999999999973</v>
      </c>
      <c r="H946" s="430"/>
      <c r="I946" s="430"/>
      <c r="J946" s="430"/>
      <c r="K946" s="432">
        <f>SUM(H945:K945)</f>
        <v>244.27999999999943</v>
      </c>
      <c r="W946" s="259">
        <f>SUM(U944:W944)</f>
        <v>96.28</v>
      </c>
      <c r="AA946" s="259">
        <f>SUM(X944:AA944)</f>
        <v>244.28000000000003</v>
      </c>
    </row>
    <row r="947" spans="1:11" s="255" customFormat="1" ht="13.5" thickBot="1">
      <c r="A947" s="333"/>
      <c r="B947" s="333"/>
      <c r="C947" s="333"/>
      <c r="D947" s="333"/>
      <c r="E947" s="433">
        <f>D670</f>
        <v>0.10999999999999993</v>
      </c>
      <c r="F947" s="433">
        <f aca="true" t="shared" si="38" ref="F947:K947">E670</f>
        <v>0.58</v>
      </c>
      <c r="G947" s="433">
        <f t="shared" si="38"/>
        <v>0.13000000000000003</v>
      </c>
      <c r="H947" s="433">
        <f t="shared" si="38"/>
        <v>-0.04750000000000023</v>
      </c>
      <c r="I947" s="433">
        <f t="shared" si="38"/>
        <v>0.5982142857142856</v>
      </c>
      <c r="J947" s="433">
        <f t="shared" si="38"/>
        <v>0.09500000000000001</v>
      </c>
      <c r="K947" s="433">
        <f t="shared" si="38"/>
        <v>0.11857142857142848</v>
      </c>
    </row>
    <row r="948" spans="1:9" s="255" customFormat="1" ht="12.75">
      <c r="A948" s="383" t="s">
        <v>28</v>
      </c>
      <c r="B948" s="384"/>
      <c r="C948" s="385"/>
      <c r="D948" s="385"/>
      <c r="E948" s="385"/>
      <c r="F948" s="385"/>
      <c r="G948" s="385"/>
      <c r="H948" s="460"/>
      <c r="I948"/>
    </row>
    <row r="949" spans="1:21" s="255" customFormat="1" ht="12.75">
      <c r="A949" s="386" t="s">
        <v>29</v>
      </c>
      <c r="B949" s="387">
        <v>0.12017370413300288</v>
      </c>
      <c r="C949" s="385"/>
      <c r="D949" s="385"/>
      <c r="E949" s="385"/>
      <c r="F949" s="385"/>
      <c r="G949" s="385"/>
      <c r="H949" s="460"/>
      <c r="I949"/>
      <c r="M949"/>
      <c r="N949"/>
      <c r="O949"/>
      <c r="P949"/>
      <c r="Q949"/>
      <c r="R949"/>
      <c r="S949"/>
      <c r="T949"/>
      <c r="U949"/>
    </row>
    <row r="950" spans="1:21" s="255" customFormat="1" ht="12.75">
      <c r="A950" s="386" t="s">
        <v>30</v>
      </c>
      <c r="B950" s="387">
        <v>0.014441719165046512</v>
      </c>
      <c r="C950" s="385"/>
      <c r="D950" s="385"/>
      <c r="E950" s="385"/>
      <c r="F950" s="385"/>
      <c r="G950" s="385"/>
      <c r="H950" s="460"/>
      <c r="I950"/>
      <c r="M950"/>
      <c r="N950"/>
      <c r="O950"/>
      <c r="P950"/>
      <c r="Q950"/>
      <c r="R950"/>
      <c r="S950"/>
      <c r="T950"/>
      <c r="U950"/>
    </row>
    <row r="951" spans="1:21" s="255" customFormat="1" ht="12.75">
      <c r="A951" s="386" t="s">
        <v>31</v>
      </c>
      <c r="B951" s="387">
        <v>-0.021490093157061168</v>
      </c>
      <c r="C951" s="385"/>
      <c r="D951" s="385"/>
      <c r="E951" s="385"/>
      <c r="F951" s="385"/>
      <c r="G951" s="385"/>
      <c r="H951" s="460"/>
      <c r="I951"/>
      <c r="M951"/>
      <c r="N951"/>
      <c r="O951"/>
      <c r="P951"/>
      <c r="Q951"/>
      <c r="R951"/>
      <c r="S951"/>
      <c r="T951"/>
      <c r="U951"/>
    </row>
    <row r="952" spans="1:21" s="255" customFormat="1" ht="12.75">
      <c r="A952" s="386" t="s">
        <v>32</v>
      </c>
      <c r="B952" s="387">
        <v>11.002158879056422</v>
      </c>
      <c r="C952" s="385"/>
      <c r="D952" s="385"/>
      <c r="E952" s="385"/>
      <c r="F952" s="385"/>
      <c r="G952" s="385"/>
      <c r="H952" s="460"/>
      <c r="I952"/>
      <c r="M952"/>
      <c r="N952"/>
      <c r="O952"/>
      <c r="P952"/>
      <c r="Q952"/>
      <c r="R952"/>
      <c r="S952"/>
      <c r="T952"/>
      <c r="U952"/>
    </row>
    <row r="953" spans="1:21" s="255" customFormat="1" ht="13.5" thickBot="1">
      <c r="A953" s="388" t="s">
        <v>33</v>
      </c>
      <c r="B953" s="389">
        <v>200</v>
      </c>
      <c r="C953" s="385"/>
      <c r="D953" s="385"/>
      <c r="E953" s="385"/>
      <c r="F953" s="385"/>
      <c r="G953" s="385"/>
      <c r="H953" s="460"/>
      <c r="I953"/>
      <c r="M953"/>
      <c r="N953"/>
      <c r="O953"/>
      <c r="P953"/>
      <c r="Q953"/>
      <c r="R953"/>
      <c r="S953"/>
      <c r="T953"/>
      <c r="U953"/>
    </row>
    <row r="954" spans="1:21" s="255" customFormat="1" ht="12.75">
      <c r="A954" s="385"/>
      <c r="B954" s="385"/>
      <c r="C954" s="385"/>
      <c r="D954" s="385"/>
      <c r="E954" s="385"/>
      <c r="F954" s="385"/>
      <c r="G954" s="385"/>
      <c r="H954" s="460"/>
      <c r="I954"/>
      <c r="M954"/>
      <c r="N954"/>
      <c r="O954"/>
      <c r="P954"/>
      <c r="Q954"/>
      <c r="R954"/>
      <c r="S954"/>
      <c r="T954"/>
      <c r="U954"/>
    </row>
    <row r="955" spans="1:21" s="255" customFormat="1" ht="12.75">
      <c r="A955" s="390" t="s">
        <v>34</v>
      </c>
      <c r="B955" s="390"/>
      <c r="C955" s="390"/>
      <c r="D955" s="390"/>
      <c r="E955" s="390"/>
      <c r="F955" s="390"/>
      <c r="G955" s="390"/>
      <c r="H955" s="461"/>
      <c r="I955"/>
      <c r="M955"/>
      <c r="N955"/>
      <c r="O955"/>
      <c r="P955"/>
      <c r="Q955"/>
      <c r="R955"/>
      <c r="S955"/>
      <c r="T955"/>
      <c r="U955"/>
    </row>
    <row r="956" spans="1:21" s="255" customFormat="1" ht="12.75">
      <c r="A956" s="391" t="s">
        <v>41</v>
      </c>
      <c r="B956" s="391" t="s">
        <v>43</v>
      </c>
      <c r="C956" s="391" t="s">
        <v>45</v>
      </c>
      <c r="D956" s="391" t="s">
        <v>46</v>
      </c>
      <c r="E956" s="391" t="s">
        <v>48</v>
      </c>
      <c r="F956" s="391" t="s">
        <v>11</v>
      </c>
      <c r="G956" s="653" t="s">
        <v>50</v>
      </c>
      <c r="H956" s="653"/>
      <c r="I956"/>
      <c r="M956"/>
      <c r="N956"/>
      <c r="O956"/>
      <c r="P956"/>
      <c r="Q956"/>
      <c r="R956"/>
      <c r="S956"/>
      <c r="T956"/>
      <c r="U956"/>
    </row>
    <row r="957" spans="1:21" s="255" customFormat="1" ht="13.5" thickBot="1">
      <c r="A957" s="392" t="s">
        <v>42</v>
      </c>
      <c r="B957" s="392" t="s">
        <v>44</v>
      </c>
      <c r="C957" s="392" t="s">
        <v>46</v>
      </c>
      <c r="D957" s="392" t="s">
        <v>47</v>
      </c>
      <c r="E957" s="392" t="s">
        <v>24</v>
      </c>
      <c r="F957" s="392" t="s">
        <v>49</v>
      </c>
      <c r="G957" s="392" t="s">
        <v>51</v>
      </c>
      <c r="H957" s="462" t="s">
        <v>52</v>
      </c>
      <c r="I957"/>
      <c r="M957"/>
      <c r="N957"/>
      <c r="O957"/>
      <c r="P957"/>
      <c r="Q957"/>
      <c r="R957"/>
      <c r="S957"/>
      <c r="T957"/>
      <c r="U957"/>
    </row>
    <row r="958" spans="1:21" s="255" customFormat="1" ht="13.5" thickTop="1">
      <c r="A958" s="386" t="s">
        <v>35</v>
      </c>
      <c r="B958" s="395">
        <v>7</v>
      </c>
      <c r="C958" s="393">
        <v>340.55999999999403</v>
      </c>
      <c r="D958" s="387">
        <v>48.65142857142772</v>
      </c>
      <c r="E958" s="387">
        <v>0.401920143509182</v>
      </c>
      <c r="F958" s="387">
        <v>0.9003393477856894</v>
      </c>
      <c r="G958" s="394">
        <f>FINV(0.05,B958,$B$969)</f>
        <v>2.0575308083750423</v>
      </c>
      <c r="H958" s="433">
        <f>FINV(0.01,B958,$B$969)</f>
        <v>2.733593521098972</v>
      </c>
      <c r="I958"/>
      <c r="M958"/>
      <c r="N958"/>
      <c r="O958"/>
      <c r="P958"/>
      <c r="Q958"/>
      <c r="R958"/>
      <c r="S958"/>
      <c r="T958"/>
      <c r="U958"/>
    </row>
    <row r="959" spans="1:21" s="255" customFormat="1" ht="12.75">
      <c r="A959" s="386" t="s">
        <v>147</v>
      </c>
      <c r="B959" s="395">
        <f>SUM(B960:B962)</f>
        <v>3</v>
      </c>
      <c r="C959" s="387">
        <f>SUM(C960:C962)</f>
        <v>96.27999999999973</v>
      </c>
      <c r="D959" s="387">
        <f>C959/B959</f>
        <v>32.09333333333324</v>
      </c>
      <c r="E959" s="387">
        <f>D959/$D$969</f>
        <v>0.2651300797896135</v>
      </c>
      <c r="F959" s="387">
        <f>FDIST(E959,B959,$B$969)</f>
        <v>0.8504691707828594</v>
      </c>
      <c r="G959" s="394">
        <f aca="true" t="shared" si="39" ref="G959:G967">FINV(0.05,B959,$B$969)</f>
        <v>2.6516403421960364</v>
      </c>
      <c r="H959" s="433">
        <f aca="true" t="shared" si="40" ref="H959:H967">FINV(0.01,B959,$B$969)</f>
        <v>3.8852336673784436</v>
      </c>
      <c r="I959" s="171"/>
      <c r="M959"/>
      <c r="N959"/>
      <c r="O959"/>
      <c r="P959"/>
      <c r="Q959"/>
      <c r="R959"/>
      <c r="S959"/>
      <c r="T959"/>
      <c r="U959"/>
    </row>
    <row r="960" spans="1:21" s="255" customFormat="1" ht="12.75">
      <c r="A960" s="386" t="s">
        <v>211</v>
      </c>
      <c r="B960" s="393">
        <v>1</v>
      </c>
      <c r="C960" s="387">
        <f>E945</f>
        <v>12.100000000000007</v>
      </c>
      <c r="D960" s="387">
        <f aca="true" t="shared" si="41" ref="D960:D967">C960/B960</f>
        <v>12.100000000000007</v>
      </c>
      <c r="E960" s="387">
        <f aca="true" t="shared" si="42" ref="E960:E967">D960/$D$969</f>
        <v>0.09996075920609683</v>
      </c>
      <c r="F960" s="387">
        <f aca="true" t="shared" si="43" ref="F960:F967">FDIST(E960,B960,$B$969)</f>
        <v>0.7522201746176569</v>
      </c>
      <c r="G960" s="394">
        <f t="shared" si="39"/>
        <v>3.890347744648338</v>
      </c>
      <c r="H960" s="433">
        <f t="shared" si="40"/>
        <v>6.768726795686305</v>
      </c>
      <c r="I960" s="171"/>
      <c r="M960"/>
      <c r="N960"/>
      <c r="O960"/>
      <c r="P960"/>
      <c r="Q960"/>
      <c r="R960"/>
      <c r="S960"/>
      <c r="T960"/>
      <c r="U960"/>
    </row>
    <row r="961" spans="1:21" s="255" customFormat="1" ht="12.75">
      <c r="A961" s="386" t="s">
        <v>212</v>
      </c>
      <c r="B961" s="393">
        <v>1</v>
      </c>
      <c r="C961" s="387">
        <f>F945</f>
        <v>67.2799999999998</v>
      </c>
      <c r="D961" s="387">
        <f t="shared" si="41"/>
        <v>67.2799999999998</v>
      </c>
      <c r="E961" s="387">
        <f t="shared" si="42"/>
        <v>0.5558148660649729</v>
      </c>
      <c r="F961" s="387">
        <f t="shared" si="43"/>
        <v>0.4568631393819972</v>
      </c>
      <c r="G961" s="394">
        <f t="shared" si="39"/>
        <v>3.890347744648338</v>
      </c>
      <c r="H961" s="433">
        <f t="shared" si="40"/>
        <v>6.768726795686305</v>
      </c>
      <c r="I961" s="171"/>
      <c r="M961"/>
      <c r="N961"/>
      <c r="O961"/>
      <c r="P961"/>
      <c r="Q961"/>
      <c r="R961"/>
      <c r="S961"/>
      <c r="T961"/>
      <c r="U961"/>
    </row>
    <row r="962" spans="1:21" s="255" customFormat="1" ht="12.75">
      <c r="A962" s="386" t="s">
        <v>213</v>
      </c>
      <c r="B962" s="393">
        <v>1</v>
      </c>
      <c r="C962" s="387">
        <f>G945</f>
        <v>16.89999999999992</v>
      </c>
      <c r="D962" s="387">
        <f t="shared" si="41"/>
        <v>16.89999999999992</v>
      </c>
      <c r="E962" s="387">
        <f t="shared" si="42"/>
        <v>0.13961461409777087</v>
      </c>
      <c r="F962" s="387">
        <f t="shared" si="43"/>
        <v>0.7090766951251642</v>
      </c>
      <c r="G962" s="394">
        <f t="shared" si="39"/>
        <v>3.890347744648338</v>
      </c>
      <c r="H962" s="433">
        <f t="shared" si="40"/>
        <v>6.768726795686305</v>
      </c>
      <c r="I962" s="171"/>
      <c r="M962"/>
      <c r="N962"/>
      <c r="O962"/>
      <c r="P962"/>
      <c r="Q962"/>
      <c r="R962"/>
      <c r="S962"/>
      <c r="T962"/>
      <c r="U962"/>
    </row>
    <row r="963" spans="1:21" s="255" customFormat="1" ht="12.75">
      <c r="A963" s="386" t="s">
        <v>148</v>
      </c>
      <c r="B963" s="396">
        <f>SUM(B964:B967)</f>
        <v>4</v>
      </c>
      <c r="C963" s="387">
        <f>SUM(C964:C967)</f>
        <v>244.27999999999943</v>
      </c>
      <c r="D963" s="387">
        <f t="shared" si="41"/>
        <v>61.06999999999986</v>
      </c>
      <c r="E963" s="387">
        <f t="shared" si="42"/>
        <v>0.5045126912988691</v>
      </c>
      <c r="F963" s="387">
        <f t="shared" si="43"/>
        <v>0.7324593081529895</v>
      </c>
      <c r="G963" s="394">
        <f t="shared" si="39"/>
        <v>2.4186896177732997</v>
      </c>
      <c r="H963" s="433">
        <f t="shared" si="40"/>
        <v>3.4183540182932397</v>
      </c>
      <c r="I963" s="171"/>
      <c r="M963"/>
      <c r="N963"/>
      <c r="O963"/>
      <c r="P963"/>
      <c r="Q963"/>
      <c r="R963"/>
      <c r="S963"/>
      <c r="T963"/>
      <c r="U963"/>
    </row>
    <row r="964" spans="1:21" s="255" customFormat="1" ht="12.75">
      <c r="A964" s="386" t="s">
        <v>214</v>
      </c>
      <c r="B964" s="393">
        <v>1</v>
      </c>
      <c r="C964" s="387">
        <f>H945</f>
        <v>0.9025000000000074</v>
      </c>
      <c r="D964" s="387">
        <f t="shared" si="41"/>
        <v>0.9025000000000074</v>
      </c>
      <c r="E964" s="387">
        <f t="shared" si="42"/>
        <v>0.007455750841611825</v>
      </c>
      <c r="F964" s="387">
        <f t="shared" si="43"/>
        <v>0.9312808038253467</v>
      </c>
      <c r="G964" s="394">
        <f t="shared" si="39"/>
        <v>3.890347744648338</v>
      </c>
      <c r="H964" s="433">
        <f t="shared" si="40"/>
        <v>6.768726795686305</v>
      </c>
      <c r="I964" s="171"/>
      <c r="M964"/>
      <c r="N964"/>
      <c r="O964"/>
      <c r="P964"/>
      <c r="Q964"/>
      <c r="R964"/>
      <c r="S964"/>
      <c r="T964"/>
      <c r="U964"/>
    </row>
    <row r="965" spans="1:21" s="255" customFormat="1" ht="12.75">
      <c r="A965" s="386" t="s">
        <v>215</v>
      </c>
      <c r="B965" s="393">
        <v>1</v>
      </c>
      <c r="C965" s="387">
        <f>I945</f>
        <v>200.4017857142843</v>
      </c>
      <c r="D965" s="387">
        <f t="shared" si="41"/>
        <v>200.4017857142843</v>
      </c>
      <c r="E965" s="387">
        <f t="shared" si="42"/>
        <v>1.6555631939055684</v>
      </c>
      <c r="F965" s="387">
        <f t="shared" si="43"/>
        <v>0.19975264223912315</v>
      </c>
      <c r="G965" s="394">
        <f t="shared" si="39"/>
        <v>3.890347744648338</v>
      </c>
      <c r="H965" s="433">
        <f t="shared" si="40"/>
        <v>6.768726795686305</v>
      </c>
      <c r="I965" s="171"/>
      <c r="M965"/>
      <c r="N965"/>
      <c r="O965"/>
      <c r="P965"/>
      <c r="Q965"/>
      <c r="R965"/>
      <c r="S965"/>
      <c r="T965"/>
      <c r="U965"/>
    </row>
    <row r="966" spans="1:21" s="255" customFormat="1" ht="12.75">
      <c r="A966" s="386" t="s">
        <v>216</v>
      </c>
      <c r="B966" s="393">
        <v>1</v>
      </c>
      <c r="C966" s="387">
        <f>J945</f>
        <v>3.6100000000000243</v>
      </c>
      <c r="D966" s="387">
        <f t="shared" si="41"/>
        <v>3.6100000000000243</v>
      </c>
      <c r="E966" s="387">
        <f t="shared" si="42"/>
        <v>0.029823003366447255</v>
      </c>
      <c r="F966" s="387">
        <f t="shared" si="43"/>
        <v>0.8630743553566166</v>
      </c>
      <c r="G966" s="394">
        <f t="shared" si="39"/>
        <v>3.890347744648338</v>
      </c>
      <c r="H966" s="433">
        <f t="shared" si="40"/>
        <v>6.768726795686305</v>
      </c>
      <c r="I966" s="171"/>
      <c r="M966"/>
      <c r="N966"/>
      <c r="O966"/>
      <c r="P966"/>
      <c r="Q966"/>
      <c r="R966"/>
      <c r="S966"/>
      <c r="T966"/>
      <c r="U966"/>
    </row>
    <row r="967" spans="1:21" s="255" customFormat="1" ht="12.75">
      <c r="A967" s="386" t="s">
        <v>217</v>
      </c>
      <c r="B967" s="393">
        <v>1</v>
      </c>
      <c r="C967" s="387">
        <f>K945</f>
        <v>39.36571428571512</v>
      </c>
      <c r="D967" s="387">
        <f t="shared" si="41"/>
        <v>39.36571428571512</v>
      </c>
      <c r="E967" s="387">
        <f t="shared" si="42"/>
        <v>0.32520881708184907</v>
      </c>
      <c r="F967" s="387">
        <f t="shared" si="43"/>
        <v>0.5691607540881896</v>
      </c>
      <c r="G967" s="394">
        <f t="shared" si="39"/>
        <v>3.890347744648338</v>
      </c>
      <c r="H967" s="433">
        <f t="shared" si="40"/>
        <v>6.768726795686305</v>
      </c>
      <c r="I967" s="171"/>
      <c r="M967"/>
      <c r="N967"/>
      <c r="O967"/>
      <c r="P967"/>
      <c r="Q967"/>
      <c r="R967"/>
      <c r="S967"/>
      <c r="T967"/>
      <c r="U967"/>
    </row>
    <row r="968" spans="1:21" s="255" customFormat="1" ht="12.75">
      <c r="A968" s="386"/>
      <c r="B968" s="393"/>
      <c r="C968" s="393"/>
      <c r="D968" s="393"/>
      <c r="E968" s="393"/>
      <c r="F968" s="393"/>
      <c r="G968" s="385"/>
      <c r="H968" s="460"/>
      <c r="I968" s="171"/>
      <c r="M968"/>
      <c r="N968"/>
      <c r="O968"/>
      <c r="P968"/>
      <c r="Q968"/>
      <c r="R968"/>
      <c r="S968"/>
      <c r="T968"/>
      <c r="U968"/>
    </row>
    <row r="969" spans="1:21" s="255" customFormat="1" ht="12.75">
      <c r="A969" s="386" t="s">
        <v>36</v>
      </c>
      <c r="B969" s="393">
        <v>192</v>
      </c>
      <c r="C969" s="393">
        <v>23241.12</v>
      </c>
      <c r="D969" s="393">
        <v>121.0475</v>
      </c>
      <c r="E969" s="393"/>
      <c r="F969" s="393"/>
      <c r="G969" s="385"/>
      <c r="H969" s="460"/>
      <c r="I969"/>
      <c r="M969"/>
      <c r="N969"/>
      <c r="O969"/>
      <c r="P969"/>
      <c r="Q969"/>
      <c r="R969"/>
      <c r="S969"/>
      <c r="T969"/>
      <c r="U969"/>
    </row>
    <row r="970" spans="1:21" s="255" customFormat="1" ht="13.5" thickBot="1">
      <c r="A970" s="388" t="s">
        <v>37</v>
      </c>
      <c r="B970" s="389">
        <v>199</v>
      </c>
      <c r="C970" s="389">
        <v>23581.68</v>
      </c>
      <c r="D970" s="389"/>
      <c r="E970" s="389"/>
      <c r="F970" s="389"/>
      <c r="G970" s="397"/>
      <c r="H970" s="418"/>
      <c r="I970"/>
      <c r="M970"/>
      <c r="N970"/>
      <c r="O970"/>
      <c r="P970"/>
      <c r="Q970"/>
      <c r="R970"/>
      <c r="S970"/>
      <c r="T970"/>
      <c r="U970"/>
    </row>
    <row r="971" spans="1:21" s="255" customFormat="1" ht="13.5" thickBot="1">
      <c r="A971" s="385"/>
      <c r="B971" s="385"/>
      <c r="C971" s="385"/>
      <c r="D971" s="385"/>
      <c r="E971" s="385"/>
      <c r="F971" s="385"/>
      <c r="G971" s="385"/>
      <c r="H971" s="460"/>
      <c r="I971"/>
      <c r="M971"/>
      <c r="N971"/>
      <c r="O971"/>
      <c r="P971"/>
      <c r="Q971"/>
      <c r="R971"/>
      <c r="S971"/>
      <c r="T971"/>
      <c r="U971"/>
    </row>
    <row r="972" spans="1:21" s="255" customFormat="1" ht="12.75">
      <c r="A972" s="398" t="s">
        <v>222</v>
      </c>
      <c r="B972" s="398" t="s">
        <v>105</v>
      </c>
      <c r="C972" s="398" t="s">
        <v>32</v>
      </c>
      <c r="D972" s="398" t="s">
        <v>106</v>
      </c>
      <c r="E972" s="398" t="s">
        <v>11</v>
      </c>
      <c r="F972" s="398" t="s">
        <v>107</v>
      </c>
      <c r="G972" s="398" t="s">
        <v>108</v>
      </c>
      <c r="H972" s="463"/>
      <c r="I972" s="117"/>
      <c r="J972" s="257"/>
      <c r="M972"/>
      <c r="N972"/>
      <c r="O972"/>
      <c r="P972"/>
      <c r="Q972"/>
      <c r="R972"/>
      <c r="S972"/>
      <c r="T972"/>
      <c r="U972"/>
    </row>
    <row r="973" spans="1:21" s="255" customFormat="1" ht="12.75">
      <c r="A973" s="386" t="s">
        <v>38</v>
      </c>
      <c r="B973" s="387">
        <v>19.46</v>
      </c>
      <c r="C973" s="387">
        <v>0.777970115107258</v>
      </c>
      <c r="D973" s="387">
        <v>25.01381431254216</v>
      </c>
      <c r="E973" s="387">
        <v>2.5439710664253532E-62</v>
      </c>
      <c r="F973" s="387">
        <v>17.925536510111947</v>
      </c>
      <c r="G973" s="387">
        <v>20.994463489888055</v>
      </c>
      <c r="H973" s="464"/>
      <c r="I973" s="118"/>
      <c r="J973" s="257"/>
      <c r="M973"/>
      <c r="N973"/>
      <c r="O973"/>
      <c r="P973"/>
      <c r="Q973"/>
      <c r="R973"/>
      <c r="S973"/>
      <c r="T973"/>
      <c r="U973"/>
    </row>
    <row r="974" spans="1:21" s="255" customFormat="1" ht="12.75">
      <c r="A974" s="386" t="s">
        <v>137</v>
      </c>
      <c r="B974" s="387">
        <v>0.11</v>
      </c>
      <c r="C974" s="387">
        <v>0.347918812368633</v>
      </c>
      <c r="D974" s="387">
        <v>0.316165714785928</v>
      </c>
      <c r="E974" s="387">
        <v>0.7522201746176569</v>
      </c>
      <c r="F974" s="387">
        <v>-0.5762329344762505</v>
      </c>
      <c r="G974" s="387">
        <v>0.7962329344762504</v>
      </c>
      <c r="H974" s="464"/>
      <c r="I974" s="118"/>
      <c r="J974" s="257"/>
      <c r="M974"/>
      <c r="N974"/>
      <c r="O974"/>
      <c r="P974"/>
      <c r="Q974"/>
      <c r="R974"/>
      <c r="S974"/>
      <c r="T974"/>
      <c r="U974"/>
    </row>
    <row r="975" spans="1:21" s="255" customFormat="1" ht="12.75">
      <c r="A975" s="386" t="s">
        <v>138</v>
      </c>
      <c r="B975" s="387">
        <v>0.58</v>
      </c>
      <c r="C975" s="387">
        <v>0.777970115107258</v>
      </c>
      <c r="D975" s="387">
        <v>0.7455299229842985</v>
      </c>
      <c r="E975" s="387">
        <v>0.4568631393819972</v>
      </c>
      <c r="F975" s="387">
        <v>-0.9544634898880552</v>
      </c>
      <c r="G975" s="387">
        <v>2.114463489888055</v>
      </c>
      <c r="H975" s="464"/>
      <c r="I975" s="118"/>
      <c r="J975" s="257"/>
      <c r="M975"/>
      <c r="N975"/>
      <c r="O975"/>
      <c r="P975"/>
      <c r="Q975"/>
      <c r="R975"/>
      <c r="S975"/>
      <c r="T975"/>
      <c r="U975"/>
    </row>
    <row r="976" spans="1:10" s="255" customFormat="1" ht="12.75">
      <c r="A976" s="386" t="s">
        <v>139</v>
      </c>
      <c r="B976" s="387">
        <v>0.13</v>
      </c>
      <c r="C976" s="387">
        <v>0.347918812368633</v>
      </c>
      <c r="D976" s="387">
        <v>0.3736503902015512</v>
      </c>
      <c r="E976" s="387">
        <v>0.7090766951251642</v>
      </c>
      <c r="F976" s="387">
        <v>-0.5562329344762504</v>
      </c>
      <c r="G976" s="387">
        <v>0.8162329344762504</v>
      </c>
      <c r="H976" s="464"/>
      <c r="I976" s="118"/>
      <c r="J976" s="257"/>
    </row>
    <row r="977" spans="1:10" s="255" customFormat="1" ht="12.75">
      <c r="A977" s="386" t="s">
        <v>140</v>
      </c>
      <c r="B977" s="387">
        <v>-0.0475</v>
      </c>
      <c r="C977" s="387">
        <v>0.5501079439528211</v>
      </c>
      <c r="D977" s="387">
        <v>-0.08634668981270653</v>
      </c>
      <c r="E977" s="387">
        <v>0.9312808038253467</v>
      </c>
      <c r="F977" s="387">
        <v>-1.1325295391830192</v>
      </c>
      <c r="G977" s="387">
        <v>1.037529539183019</v>
      </c>
      <c r="H977" s="464"/>
      <c r="I977" s="118"/>
      <c r="J977" s="257"/>
    </row>
    <row r="978" spans="1:10" s="255" customFormat="1" ht="12.75">
      <c r="A978" s="386" t="s">
        <v>141</v>
      </c>
      <c r="B978" s="387">
        <v>0.5982142857142857</v>
      </c>
      <c r="C978" s="387">
        <v>0.464926069391683</v>
      </c>
      <c r="D978" s="387">
        <v>1.2866869059353871</v>
      </c>
      <c r="E978" s="387">
        <v>0.19975264223912315</v>
      </c>
      <c r="F978" s="387">
        <v>-0.3188030458323645</v>
      </c>
      <c r="G978" s="387">
        <v>1.515231617260936</v>
      </c>
      <c r="H978" s="464"/>
      <c r="I978" s="118"/>
      <c r="J978" s="257"/>
    </row>
    <row r="979" spans="1:10" s="255" customFormat="1" ht="12.75">
      <c r="A979" s="386" t="s">
        <v>142</v>
      </c>
      <c r="B979" s="387">
        <v>0.095</v>
      </c>
      <c r="C979" s="387">
        <v>0.5501079439528211</v>
      </c>
      <c r="D979" s="387">
        <v>0.17269337962541306</v>
      </c>
      <c r="E979" s="387">
        <v>0.8630743553566166</v>
      </c>
      <c r="F979" s="387">
        <v>-0.9900295391830192</v>
      </c>
      <c r="G979" s="387">
        <v>1.1800295391830191</v>
      </c>
      <c r="H979" s="464"/>
      <c r="I979" s="118"/>
      <c r="J979" s="257"/>
    </row>
    <row r="980" spans="1:10" ht="13.5" thickBot="1">
      <c r="A980" s="388" t="s">
        <v>143</v>
      </c>
      <c r="B980" s="400">
        <v>0.11857142857142858</v>
      </c>
      <c r="C980" s="400">
        <v>0.20792125913431753</v>
      </c>
      <c r="D980" s="400">
        <v>0.5702708278369515</v>
      </c>
      <c r="E980" s="400">
        <v>0.5691607540882171</v>
      </c>
      <c r="F980" s="400">
        <v>-0.29153118940532585</v>
      </c>
      <c r="G980" s="400">
        <v>0.5286740465481831</v>
      </c>
      <c r="H980" s="464"/>
      <c r="I980" s="118"/>
      <c r="J980" s="25"/>
    </row>
    <row r="985" ht="15.75">
      <c r="A985" s="261" t="s">
        <v>198</v>
      </c>
    </row>
    <row r="988" spans="1:3" ht="13.5" thickBot="1">
      <c r="A988" s="204" t="s">
        <v>151</v>
      </c>
      <c r="B988" s="207" t="s">
        <v>150</v>
      </c>
      <c r="C988" s="262" t="s">
        <v>158</v>
      </c>
    </row>
    <row r="989" spans="1:3" ht="13.5" thickTop="1">
      <c r="A989" s="263" t="s">
        <v>153</v>
      </c>
      <c r="B989" s="26">
        <v>1</v>
      </c>
      <c r="C989" s="183">
        <v>42.34</v>
      </c>
    </row>
    <row r="990" spans="1:3" ht="12.75">
      <c r="A990" s="263" t="s">
        <v>153</v>
      </c>
      <c r="B990" s="26">
        <v>1</v>
      </c>
      <c r="C990" s="183">
        <v>86.49</v>
      </c>
    </row>
    <row r="991" spans="1:3" ht="12.75">
      <c r="A991" s="263" t="s">
        <v>154</v>
      </c>
      <c r="B991" s="26">
        <v>1</v>
      </c>
      <c r="C991" s="183">
        <v>70.07</v>
      </c>
    </row>
    <row r="992" spans="1:3" ht="12.75">
      <c r="A992" s="263" t="s">
        <v>154</v>
      </c>
      <c r="B992" s="26">
        <v>1</v>
      </c>
      <c r="C992" s="183">
        <v>34.72</v>
      </c>
    </row>
    <row r="993" spans="1:3" ht="12.75">
      <c r="A993" s="263" t="s">
        <v>157</v>
      </c>
      <c r="B993" s="26">
        <v>1</v>
      </c>
      <c r="C993" s="183">
        <v>53.43</v>
      </c>
    </row>
    <row r="994" spans="1:3" ht="12.75">
      <c r="A994" s="263" t="s">
        <v>157</v>
      </c>
      <c r="B994" s="26">
        <v>1</v>
      </c>
      <c r="C994" s="183">
        <v>48.07</v>
      </c>
    </row>
    <row r="995" spans="1:3" ht="12.75">
      <c r="A995" s="263" t="s">
        <v>157</v>
      </c>
      <c r="B995" s="26">
        <v>1</v>
      </c>
      <c r="C995" s="183">
        <v>83.23</v>
      </c>
    </row>
    <row r="996" spans="1:3" ht="12.75">
      <c r="A996" s="263" t="s">
        <v>152</v>
      </c>
      <c r="B996" s="26">
        <v>1</v>
      </c>
      <c r="C996" s="183">
        <v>37.47</v>
      </c>
    </row>
    <row r="997" spans="1:3" ht="12.75">
      <c r="A997" s="263" t="s">
        <v>152</v>
      </c>
      <c r="B997" s="26">
        <v>1</v>
      </c>
      <c r="C997" s="183">
        <v>80.23</v>
      </c>
    </row>
    <row r="998" spans="1:3" ht="12.75">
      <c r="A998" s="263" t="s">
        <v>156</v>
      </c>
      <c r="B998" s="26">
        <v>1</v>
      </c>
      <c r="C998" s="183">
        <v>61.15</v>
      </c>
    </row>
    <row r="999" spans="1:3" ht="12.75">
      <c r="A999" s="263" t="s">
        <v>156</v>
      </c>
      <c r="B999" s="26">
        <v>1</v>
      </c>
      <c r="C999" s="183">
        <v>33.98</v>
      </c>
    </row>
    <row r="1000" spans="1:3" ht="12.75">
      <c r="A1000" s="263" t="s">
        <v>156</v>
      </c>
      <c r="B1000" s="26">
        <v>1</v>
      </c>
      <c r="C1000" s="183">
        <v>54.75</v>
      </c>
    </row>
    <row r="1001" spans="1:3" ht="12.75">
      <c r="A1001" s="263" t="s">
        <v>156</v>
      </c>
      <c r="B1001" s="26">
        <v>1</v>
      </c>
      <c r="C1001" s="183">
        <v>63.94</v>
      </c>
    </row>
    <row r="1002" spans="1:3" ht="12.75">
      <c r="A1002" s="263" t="s">
        <v>155</v>
      </c>
      <c r="B1002" s="26">
        <v>1</v>
      </c>
      <c r="C1002" s="183">
        <v>84.71</v>
      </c>
    </row>
    <row r="1003" spans="1:3" ht="12.75">
      <c r="A1003" s="263" t="s">
        <v>155</v>
      </c>
      <c r="B1003" s="26">
        <v>1</v>
      </c>
      <c r="C1003" s="183">
        <v>76.09</v>
      </c>
    </row>
    <row r="1004" spans="1:3" ht="12.75">
      <c r="A1004" s="263" t="s">
        <v>155</v>
      </c>
      <c r="B1004" s="26">
        <v>1</v>
      </c>
      <c r="C1004" s="183">
        <v>40.01</v>
      </c>
    </row>
    <row r="1005" spans="1:3" ht="12.75">
      <c r="A1005" s="263" t="s">
        <v>155</v>
      </c>
      <c r="B1005" s="26">
        <v>1</v>
      </c>
      <c r="C1005" s="183">
        <v>46.7</v>
      </c>
    </row>
    <row r="1006" spans="1:3" ht="12.75">
      <c r="A1006" s="263" t="s">
        <v>155</v>
      </c>
      <c r="B1006" s="26">
        <v>1</v>
      </c>
      <c r="C1006" s="183">
        <v>63.48</v>
      </c>
    </row>
    <row r="1007" spans="1:3" ht="12.75">
      <c r="A1007" s="263" t="s">
        <v>153</v>
      </c>
      <c r="B1007" s="26">
        <v>2</v>
      </c>
      <c r="C1007" s="183">
        <v>39.41</v>
      </c>
    </row>
    <row r="1008" spans="1:3" ht="12.75">
      <c r="A1008" s="263" t="s">
        <v>154</v>
      </c>
      <c r="B1008" s="26">
        <v>2</v>
      </c>
      <c r="C1008" s="183">
        <v>70.8</v>
      </c>
    </row>
    <row r="1009" spans="1:3" ht="12.75">
      <c r="A1009" s="263" t="s">
        <v>154</v>
      </c>
      <c r="B1009" s="26">
        <v>2</v>
      </c>
      <c r="C1009" s="183">
        <v>74.77</v>
      </c>
    </row>
    <row r="1010" spans="1:3" ht="12.75">
      <c r="A1010" s="263" t="s">
        <v>154</v>
      </c>
      <c r="B1010" s="26">
        <v>2</v>
      </c>
      <c r="C1010" s="183">
        <v>38.35</v>
      </c>
    </row>
    <row r="1011" spans="1:3" ht="12.75">
      <c r="A1011" s="263" t="s">
        <v>154</v>
      </c>
      <c r="B1011" s="26">
        <v>2</v>
      </c>
      <c r="C1011" s="183">
        <v>62.2</v>
      </c>
    </row>
    <row r="1012" spans="1:3" ht="12.75">
      <c r="A1012" s="263" t="s">
        <v>154</v>
      </c>
      <c r="B1012" s="26">
        <v>2</v>
      </c>
      <c r="C1012" s="183">
        <v>76.05</v>
      </c>
    </row>
    <row r="1013" spans="1:3" ht="12.75">
      <c r="A1013" s="263" t="s">
        <v>157</v>
      </c>
      <c r="B1013" s="26">
        <v>2</v>
      </c>
      <c r="C1013" s="183">
        <v>38.4</v>
      </c>
    </row>
    <row r="1014" spans="1:3" ht="12.75">
      <c r="A1014" s="263" t="s">
        <v>157</v>
      </c>
      <c r="B1014" s="26">
        <v>2</v>
      </c>
      <c r="C1014" s="183">
        <v>58.88</v>
      </c>
    </row>
    <row r="1015" spans="1:3" ht="12.75">
      <c r="A1015" s="263" t="s">
        <v>157</v>
      </c>
      <c r="B1015" s="26">
        <v>2</v>
      </c>
      <c r="C1015" s="183">
        <v>31.29</v>
      </c>
    </row>
    <row r="1016" spans="1:3" ht="12.75">
      <c r="A1016" s="263" t="s">
        <v>157</v>
      </c>
      <c r="B1016" s="26">
        <v>2</v>
      </c>
      <c r="C1016" s="183">
        <v>43.19</v>
      </c>
    </row>
    <row r="1017" spans="1:3" ht="12.75">
      <c r="A1017" s="263" t="s">
        <v>157</v>
      </c>
      <c r="B1017" s="26">
        <v>2</v>
      </c>
      <c r="C1017" s="183">
        <v>46.1</v>
      </c>
    </row>
    <row r="1018" spans="1:3" ht="12.75">
      <c r="A1018" s="263" t="s">
        <v>152</v>
      </c>
      <c r="B1018" s="26">
        <v>2</v>
      </c>
      <c r="C1018" s="183">
        <v>79.03</v>
      </c>
    </row>
    <row r="1019" spans="1:3" ht="12.75">
      <c r="A1019" s="263" t="s">
        <v>156</v>
      </c>
      <c r="B1019" s="26">
        <v>2</v>
      </c>
      <c r="C1019" s="183">
        <v>48.14</v>
      </c>
    </row>
    <row r="1020" spans="1:3" ht="12.75">
      <c r="A1020" s="263" t="s">
        <v>156</v>
      </c>
      <c r="B1020" s="26">
        <v>2</v>
      </c>
      <c r="C1020" s="183">
        <v>62.05</v>
      </c>
    </row>
    <row r="1021" spans="1:3" ht="12.75">
      <c r="A1021" s="263" t="s">
        <v>155</v>
      </c>
      <c r="B1021" s="26">
        <v>2</v>
      </c>
      <c r="C1021" s="183">
        <v>46.98</v>
      </c>
    </row>
    <row r="1022" spans="1:3" ht="12.75">
      <c r="A1022" s="263" t="s">
        <v>155</v>
      </c>
      <c r="B1022" s="26">
        <v>2</v>
      </c>
      <c r="C1022" s="183">
        <v>92.55</v>
      </c>
    </row>
    <row r="1023" spans="1:3" ht="12.75">
      <c r="A1023" s="263" t="s">
        <v>155</v>
      </c>
      <c r="B1023" s="26">
        <v>2</v>
      </c>
      <c r="C1023" s="183">
        <v>44.84</v>
      </c>
    </row>
    <row r="1024" spans="1:3" ht="12.75">
      <c r="A1024" s="263" t="s">
        <v>155</v>
      </c>
      <c r="B1024" s="26">
        <v>2</v>
      </c>
      <c r="C1024" s="183">
        <v>71.04</v>
      </c>
    </row>
    <row r="1025" spans="1:3" ht="12.75">
      <c r="A1025" s="263" t="s">
        <v>155</v>
      </c>
      <c r="B1025" s="26">
        <v>2</v>
      </c>
      <c r="C1025" s="183">
        <v>94.68</v>
      </c>
    </row>
    <row r="1026" spans="1:3" ht="12.75">
      <c r="A1026" s="263" t="s">
        <v>155</v>
      </c>
      <c r="B1026" s="26">
        <v>2</v>
      </c>
      <c r="C1026" s="183">
        <v>93.99</v>
      </c>
    </row>
    <row r="1027" spans="1:3" ht="12.75">
      <c r="A1027" s="263" t="s">
        <v>155</v>
      </c>
      <c r="B1027" s="26">
        <v>2</v>
      </c>
      <c r="C1027" s="183">
        <v>65.77</v>
      </c>
    </row>
    <row r="1028" spans="1:3" ht="12.75">
      <c r="A1028" s="263" t="s">
        <v>154</v>
      </c>
      <c r="B1028" s="26">
        <v>3</v>
      </c>
      <c r="C1028" s="183">
        <v>74.48</v>
      </c>
    </row>
    <row r="1029" spans="1:3" ht="12.75">
      <c r="A1029" s="263" t="s">
        <v>154</v>
      </c>
      <c r="B1029" s="26">
        <v>3</v>
      </c>
      <c r="C1029" s="183">
        <v>67.68</v>
      </c>
    </row>
    <row r="1030" spans="1:3" ht="12.75">
      <c r="A1030" s="263" t="s">
        <v>154</v>
      </c>
      <c r="B1030" s="26">
        <v>3</v>
      </c>
      <c r="C1030" s="183">
        <v>62.03</v>
      </c>
    </row>
    <row r="1031" spans="1:3" ht="12.75">
      <c r="A1031" s="263" t="s">
        <v>157</v>
      </c>
      <c r="B1031" s="26">
        <v>3</v>
      </c>
      <c r="C1031" s="183">
        <v>77.48</v>
      </c>
    </row>
    <row r="1032" spans="1:3" ht="12.75">
      <c r="A1032" s="263" t="s">
        <v>157</v>
      </c>
      <c r="B1032" s="26">
        <v>3</v>
      </c>
      <c r="C1032" s="183">
        <v>76.68</v>
      </c>
    </row>
    <row r="1033" spans="1:3" ht="12.75">
      <c r="A1033" s="263" t="s">
        <v>157</v>
      </c>
      <c r="B1033" s="26">
        <v>3</v>
      </c>
      <c r="C1033" s="183">
        <v>86.21</v>
      </c>
    </row>
    <row r="1034" spans="1:3" ht="12.75">
      <c r="A1034" s="263" t="s">
        <v>157</v>
      </c>
      <c r="B1034" s="26">
        <v>3</v>
      </c>
      <c r="C1034" s="183">
        <v>33.32</v>
      </c>
    </row>
    <row r="1035" spans="1:3" ht="12.75">
      <c r="A1035" s="263" t="s">
        <v>157</v>
      </c>
      <c r="B1035" s="26">
        <v>3</v>
      </c>
      <c r="C1035" s="183">
        <v>59.18</v>
      </c>
    </row>
    <row r="1036" spans="1:3" ht="12.75">
      <c r="A1036" s="263" t="s">
        <v>157</v>
      </c>
      <c r="B1036" s="26">
        <v>3</v>
      </c>
      <c r="C1036" s="183">
        <v>75.07</v>
      </c>
    </row>
    <row r="1037" spans="1:3" ht="12.75">
      <c r="A1037" s="263" t="s">
        <v>156</v>
      </c>
      <c r="B1037" s="26">
        <v>3</v>
      </c>
      <c r="C1037" s="183">
        <v>70.37</v>
      </c>
    </row>
    <row r="1038" spans="1:3" ht="12.75">
      <c r="A1038" s="263" t="s">
        <v>156</v>
      </c>
      <c r="B1038" s="26">
        <v>3</v>
      </c>
      <c r="C1038" s="183">
        <v>53.94</v>
      </c>
    </row>
    <row r="1039" spans="1:3" ht="12.75">
      <c r="A1039" s="263" t="s">
        <v>155</v>
      </c>
      <c r="B1039" s="26">
        <v>3</v>
      </c>
      <c r="C1039" s="183">
        <v>88.91</v>
      </c>
    </row>
    <row r="1040" spans="1:3" ht="12.75">
      <c r="A1040" s="263" t="s">
        <v>155</v>
      </c>
      <c r="B1040" s="26">
        <v>3</v>
      </c>
      <c r="C1040" s="183">
        <v>81.17</v>
      </c>
    </row>
    <row r="1041" spans="1:3" ht="12.75">
      <c r="A1041" s="263" t="s">
        <v>155</v>
      </c>
      <c r="B1041" s="26">
        <v>3</v>
      </c>
      <c r="C1041" s="183">
        <v>64.14</v>
      </c>
    </row>
    <row r="1042" spans="1:3" ht="12.75">
      <c r="A1042" s="263" t="s">
        <v>155</v>
      </c>
      <c r="B1042" s="26">
        <v>3</v>
      </c>
      <c r="C1042" s="183">
        <v>44.09</v>
      </c>
    </row>
    <row r="1043" spans="1:3" ht="12.75">
      <c r="A1043" s="263" t="s">
        <v>153</v>
      </c>
      <c r="B1043" s="26">
        <v>4</v>
      </c>
      <c r="C1043" s="183">
        <v>28.11</v>
      </c>
    </row>
    <row r="1044" spans="1:3" ht="12.75">
      <c r="A1044" s="263" t="s">
        <v>154</v>
      </c>
      <c r="B1044" s="26">
        <v>4</v>
      </c>
      <c r="C1044" s="183">
        <v>83.61</v>
      </c>
    </row>
    <row r="1045" spans="1:3" ht="12.75">
      <c r="A1045" s="263" t="s">
        <v>157</v>
      </c>
      <c r="B1045" s="26">
        <v>4</v>
      </c>
      <c r="C1045" s="183">
        <v>30.1</v>
      </c>
    </row>
    <row r="1046" spans="1:3" ht="12.75">
      <c r="A1046" s="263" t="s">
        <v>157</v>
      </c>
      <c r="B1046" s="26">
        <v>4</v>
      </c>
      <c r="C1046" s="183">
        <v>82.88</v>
      </c>
    </row>
    <row r="1047" spans="1:3" ht="12.75">
      <c r="A1047" s="263" t="s">
        <v>157</v>
      </c>
      <c r="B1047" s="26">
        <v>4</v>
      </c>
      <c r="C1047" s="183">
        <v>50.72</v>
      </c>
    </row>
    <row r="1048" spans="1:3" ht="12.75">
      <c r="A1048" s="263" t="s">
        <v>157</v>
      </c>
      <c r="B1048" s="26">
        <v>4</v>
      </c>
      <c r="C1048" s="183">
        <v>58.64</v>
      </c>
    </row>
    <row r="1049" spans="1:3" ht="12.75">
      <c r="A1049" s="263" t="s">
        <v>157</v>
      </c>
      <c r="B1049" s="26">
        <v>4</v>
      </c>
      <c r="C1049" s="183">
        <v>32.88</v>
      </c>
    </row>
    <row r="1050" spans="1:3" ht="12.75">
      <c r="A1050" s="263" t="s">
        <v>157</v>
      </c>
      <c r="B1050" s="26">
        <v>4</v>
      </c>
      <c r="C1050" s="183">
        <v>60.73</v>
      </c>
    </row>
    <row r="1051" spans="1:3" ht="12.75">
      <c r="A1051" s="263" t="s">
        <v>152</v>
      </c>
      <c r="B1051" s="26">
        <v>4</v>
      </c>
      <c r="C1051" s="183">
        <v>62.19</v>
      </c>
    </row>
    <row r="1052" spans="1:3" ht="12.75">
      <c r="A1052" s="263" t="s">
        <v>156</v>
      </c>
      <c r="B1052" s="26">
        <v>4</v>
      </c>
      <c r="C1052" s="183">
        <v>30.86</v>
      </c>
    </row>
    <row r="1053" spans="1:3" ht="12.75">
      <c r="A1053" s="263" t="s">
        <v>155</v>
      </c>
      <c r="B1053" s="26">
        <v>4</v>
      </c>
      <c r="C1053" s="183">
        <v>45.67</v>
      </c>
    </row>
    <row r="1054" spans="1:3" ht="12.75">
      <c r="A1054" s="263" t="s">
        <v>155</v>
      </c>
      <c r="B1054" s="26">
        <v>4</v>
      </c>
      <c r="C1054" s="183">
        <v>91.42</v>
      </c>
    </row>
    <row r="1055" spans="1:3" ht="12.75">
      <c r="A1055" s="263" t="s">
        <v>155</v>
      </c>
      <c r="B1055" s="26">
        <v>4</v>
      </c>
      <c r="C1055" s="183">
        <v>59.49</v>
      </c>
    </row>
    <row r="1056" spans="1:3" ht="12.75">
      <c r="A1056" s="263" t="s">
        <v>155</v>
      </c>
      <c r="B1056" s="26">
        <v>4</v>
      </c>
      <c r="C1056" s="183">
        <v>80.82</v>
      </c>
    </row>
    <row r="1057" spans="1:3" ht="12.75">
      <c r="A1057" s="263" t="s">
        <v>155</v>
      </c>
      <c r="B1057" s="26">
        <v>4</v>
      </c>
      <c r="C1057" s="183">
        <v>82.35</v>
      </c>
    </row>
    <row r="1058" spans="1:3" ht="12.75">
      <c r="A1058" s="263" t="s">
        <v>154</v>
      </c>
      <c r="B1058" s="26">
        <v>5</v>
      </c>
      <c r="C1058" s="183">
        <v>74.65</v>
      </c>
    </row>
    <row r="1059" spans="1:3" ht="12.75">
      <c r="A1059" s="263" t="s">
        <v>157</v>
      </c>
      <c r="B1059" s="26">
        <v>5</v>
      </c>
      <c r="C1059" s="183">
        <v>60.84</v>
      </c>
    </row>
    <row r="1060" spans="1:3" ht="12.75">
      <c r="A1060" s="263" t="s">
        <v>157</v>
      </c>
      <c r="B1060" s="26">
        <v>5</v>
      </c>
      <c r="C1060" s="183">
        <v>66.46</v>
      </c>
    </row>
    <row r="1061" spans="1:3" ht="12.75">
      <c r="A1061" s="263" t="s">
        <v>157</v>
      </c>
      <c r="B1061" s="26">
        <v>5</v>
      </c>
      <c r="C1061" s="183">
        <v>86.55</v>
      </c>
    </row>
    <row r="1062" spans="1:3" ht="12.75">
      <c r="A1062" s="263" t="s">
        <v>152</v>
      </c>
      <c r="B1062" s="26">
        <v>5</v>
      </c>
      <c r="C1062" s="183">
        <v>90.18</v>
      </c>
    </row>
    <row r="1063" spans="1:3" ht="12.75">
      <c r="A1063" s="263" t="s">
        <v>152</v>
      </c>
      <c r="B1063" s="26">
        <v>5</v>
      </c>
      <c r="C1063" s="183">
        <v>62.78</v>
      </c>
    </row>
    <row r="1064" spans="1:3" ht="12.75">
      <c r="A1064" s="263" t="s">
        <v>152</v>
      </c>
      <c r="B1064" s="26">
        <v>5</v>
      </c>
      <c r="C1064" s="183">
        <v>36.6</v>
      </c>
    </row>
    <row r="1065" spans="1:3" ht="12.75">
      <c r="A1065" s="263" t="s">
        <v>152</v>
      </c>
      <c r="B1065" s="26">
        <v>5</v>
      </c>
      <c r="C1065" s="183">
        <v>77.09</v>
      </c>
    </row>
    <row r="1066" spans="1:3" ht="12.75">
      <c r="A1066" s="263" t="s">
        <v>156</v>
      </c>
      <c r="B1066" s="26">
        <v>5</v>
      </c>
      <c r="C1066" s="183">
        <v>75.43</v>
      </c>
    </row>
    <row r="1067" spans="1:3" ht="12.75">
      <c r="A1067" s="263" t="s">
        <v>155</v>
      </c>
      <c r="B1067" s="26">
        <v>5</v>
      </c>
      <c r="C1067" s="183">
        <v>55.71</v>
      </c>
    </row>
    <row r="1068" spans="1:3" ht="12.75">
      <c r="A1068" s="263" t="s">
        <v>155</v>
      </c>
      <c r="B1068" s="26">
        <v>5</v>
      </c>
      <c r="C1068" s="183">
        <v>49.47</v>
      </c>
    </row>
    <row r="1069" spans="1:3" ht="12.75">
      <c r="A1069" s="263" t="s">
        <v>155</v>
      </c>
      <c r="B1069" s="26">
        <v>5</v>
      </c>
      <c r="C1069" s="183">
        <v>56.01</v>
      </c>
    </row>
    <row r="1070" spans="1:3" ht="12.75">
      <c r="A1070" s="263" t="s">
        <v>155</v>
      </c>
      <c r="B1070" s="26">
        <v>5</v>
      </c>
      <c r="C1070" s="183">
        <v>35.3</v>
      </c>
    </row>
    <row r="1071" spans="1:3" ht="12.75">
      <c r="A1071" s="263" t="s">
        <v>155</v>
      </c>
      <c r="B1071" s="26">
        <v>5</v>
      </c>
      <c r="C1071" s="183">
        <v>75.57</v>
      </c>
    </row>
    <row r="1072" spans="1:3" ht="12.75">
      <c r="A1072" s="263" t="s">
        <v>154</v>
      </c>
      <c r="B1072" s="26">
        <v>6</v>
      </c>
      <c r="C1072" s="183">
        <v>28.74</v>
      </c>
    </row>
    <row r="1073" spans="1:3" ht="12.75">
      <c r="A1073" s="263" t="s">
        <v>157</v>
      </c>
      <c r="B1073" s="26">
        <v>6</v>
      </c>
      <c r="C1073" s="183">
        <v>69.43</v>
      </c>
    </row>
    <row r="1074" spans="1:3" ht="12.75">
      <c r="A1074" s="263" t="s">
        <v>157</v>
      </c>
      <c r="B1074" s="26">
        <v>6</v>
      </c>
      <c r="C1074" s="183">
        <v>54.9</v>
      </c>
    </row>
    <row r="1075" spans="1:3" ht="12.75">
      <c r="A1075" s="263" t="s">
        <v>157</v>
      </c>
      <c r="B1075" s="26">
        <v>6</v>
      </c>
      <c r="C1075" s="183">
        <v>76.57</v>
      </c>
    </row>
    <row r="1076" spans="1:3" ht="12.75">
      <c r="A1076" s="263" t="s">
        <v>157</v>
      </c>
      <c r="B1076" s="26">
        <v>6</v>
      </c>
      <c r="C1076" s="183">
        <v>69.05</v>
      </c>
    </row>
    <row r="1077" spans="1:3" ht="12.75">
      <c r="A1077" s="263" t="s">
        <v>157</v>
      </c>
      <c r="B1077" s="26">
        <v>6</v>
      </c>
      <c r="C1077" s="183">
        <v>75.74</v>
      </c>
    </row>
    <row r="1078" spans="1:3" ht="12.75">
      <c r="A1078" s="263" t="s">
        <v>157</v>
      </c>
      <c r="B1078" s="26">
        <v>6</v>
      </c>
      <c r="C1078" s="183">
        <v>87.31</v>
      </c>
    </row>
    <row r="1079" spans="1:3" ht="12.75">
      <c r="A1079" s="263" t="s">
        <v>156</v>
      </c>
      <c r="B1079" s="26">
        <v>6</v>
      </c>
      <c r="C1079" s="183">
        <v>69.92</v>
      </c>
    </row>
    <row r="1080" spans="1:3" ht="12.75">
      <c r="A1080" s="263" t="s">
        <v>155</v>
      </c>
      <c r="B1080" s="26">
        <v>6</v>
      </c>
      <c r="C1080" s="183">
        <v>89.43</v>
      </c>
    </row>
    <row r="1081" spans="1:3" ht="12.75">
      <c r="A1081" s="263" t="s">
        <v>155</v>
      </c>
      <c r="B1081" s="26">
        <v>6</v>
      </c>
      <c r="C1081" s="183">
        <v>43.47</v>
      </c>
    </row>
    <row r="1082" spans="1:3" ht="12.75">
      <c r="A1082" s="263" t="s">
        <v>155</v>
      </c>
      <c r="B1082" s="26">
        <v>6</v>
      </c>
      <c r="C1082" s="183">
        <v>42.8</v>
      </c>
    </row>
    <row r="1083" spans="1:3" ht="12.75">
      <c r="A1083" s="263" t="s">
        <v>155</v>
      </c>
      <c r="B1083" s="26">
        <v>6</v>
      </c>
      <c r="C1083" s="183">
        <v>75.79</v>
      </c>
    </row>
    <row r="1084" spans="1:3" ht="12.75">
      <c r="A1084" s="263" t="s">
        <v>153</v>
      </c>
      <c r="B1084" s="26">
        <v>7</v>
      </c>
      <c r="C1084" s="183">
        <v>31.62</v>
      </c>
    </row>
    <row r="1085" spans="1:3" ht="12.75">
      <c r="A1085" s="263" t="s">
        <v>157</v>
      </c>
      <c r="B1085" s="26">
        <v>7</v>
      </c>
      <c r="C1085" s="183">
        <v>50.76</v>
      </c>
    </row>
    <row r="1086" spans="1:3" ht="12.75">
      <c r="A1086" s="263" t="s">
        <v>157</v>
      </c>
      <c r="B1086" s="26">
        <v>7</v>
      </c>
      <c r="C1086" s="183">
        <v>60.23</v>
      </c>
    </row>
    <row r="1087" spans="1:3" ht="12.75">
      <c r="A1087" s="263" t="s">
        <v>157</v>
      </c>
      <c r="B1087" s="26">
        <v>7</v>
      </c>
      <c r="C1087" s="183">
        <v>80.38</v>
      </c>
    </row>
    <row r="1088" spans="1:3" ht="12.75">
      <c r="A1088" s="263" t="s">
        <v>157</v>
      </c>
      <c r="B1088" s="26">
        <v>7</v>
      </c>
      <c r="C1088" s="183">
        <v>62.71</v>
      </c>
    </row>
    <row r="1089" spans="1:3" ht="12.75">
      <c r="A1089" s="263" t="s">
        <v>156</v>
      </c>
      <c r="B1089" s="26">
        <v>7</v>
      </c>
      <c r="C1089" s="183">
        <v>80.84</v>
      </c>
    </row>
    <row r="1090" spans="1:3" ht="12.75">
      <c r="A1090" s="263" t="s">
        <v>156</v>
      </c>
      <c r="B1090" s="26">
        <v>7</v>
      </c>
      <c r="C1090" s="183">
        <v>41.96</v>
      </c>
    </row>
    <row r="1091" spans="1:3" ht="12.75">
      <c r="A1091" s="263" t="s">
        <v>156</v>
      </c>
      <c r="B1091" s="26">
        <v>7</v>
      </c>
      <c r="C1091" s="183">
        <v>52.99</v>
      </c>
    </row>
    <row r="1092" spans="1:3" ht="12.75">
      <c r="A1092" s="263" t="s">
        <v>155</v>
      </c>
      <c r="B1092" s="26">
        <v>7</v>
      </c>
      <c r="C1092" s="183">
        <v>69.88</v>
      </c>
    </row>
    <row r="1093" spans="1:3" ht="12.75">
      <c r="A1093" s="263" t="s">
        <v>155</v>
      </c>
      <c r="B1093" s="26">
        <v>7</v>
      </c>
      <c r="C1093" s="183">
        <v>73.88</v>
      </c>
    </row>
    <row r="1094" spans="1:3" ht="12.75">
      <c r="A1094" s="263" t="s">
        <v>155</v>
      </c>
      <c r="B1094" s="26">
        <v>7</v>
      </c>
      <c r="C1094" s="183">
        <v>56.48</v>
      </c>
    </row>
    <row r="1095" spans="1:3" ht="12.75">
      <c r="A1095" s="263" t="s">
        <v>155</v>
      </c>
      <c r="B1095" s="26">
        <v>7</v>
      </c>
      <c r="C1095" s="183">
        <v>85.84</v>
      </c>
    </row>
    <row r="1096" spans="1:3" ht="12.75">
      <c r="A1096" s="263" t="s">
        <v>153</v>
      </c>
      <c r="B1096" s="26">
        <v>8</v>
      </c>
      <c r="C1096" s="183">
        <v>63.16</v>
      </c>
    </row>
    <row r="1097" spans="1:3" ht="12.75">
      <c r="A1097" s="263" t="s">
        <v>153</v>
      </c>
      <c r="B1097" s="26">
        <v>8</v>
      </c>
      <c r="C1097" s="183">
        <v>67.73</v>
      </c>
    </row>
    <row r="1098" spans="1:3" ht="12.75">
      <c r="A1098" s="263" t="s">
        <v>153</v>
      </c>
      <c r="B1098" s="26">
        <v>8</v>
      </c>
      <c r="C1098" s="183">
        <v>86.74</v>
      </c>
    </row>
    <row r="1099" spans="1:3" ht="12.75">
      <c r="A1099" s="263" t="s">
        <v>153</v>
      </c>
      <c r="B1099" s="26">
        <v>8</v>
      </c>
      <c r="C1099" s="183">
        <v>34.5</v>
      </c>
    </row>
    <row r="1100" spans="1:3" ht="12.75">
      <c r="A1100" s="263" t="s">
        <v>154</v>
      </c>
      <c r="B1100" s="26">
        <v>8</v>
      </c>
      <c r="C1100" s="183">
        <v>28.2</v>
      </c>
    </row>
    <row r="1101" spans="1:3" ht="12.75">
      <c r="A1101" s="263" t="s">
        <v>157</v>
      </c>
      <c r="B1101" s="26">
        <v>8</v>
      </c>
      <c r="C1101" s="183">
        <v>54.21</v>
      </c>
    </row>
    <row r="1102" spans="1:3" ht="12.75">
      <c r="A1102" s="263" t="s">
        <v>157</v>
      </c>
      <c r="B1102" s="26">
        <v>8</v>
      </c>
      <c r="C1102" s="183">
        <v>47.84</v>
      </c>
    </row>
    <row r="1103" spans="1:3" ht="12.75">
      <c r="A1103" s="263" t="s">
        <v>157</v>
      </c>
      <c r="B1103" s="26">
        <v>8</v>
      </c>
      <c r="C1103" s="183">
        <v>84.41</v>
      </c>
    </row>
    <row r="1104" spans="1:3" ht="12.75">
      <c r="A1104" s="263" t="s">
        <v>157</v>
      </c>
      <c r="B1104" s="26">
        <v>8</v>
      </c>
      <c r="C1104" s="183">
        <v>40.87</v>
      </c>
    </row>
    <row r="1105" spans="1:3" ht="12.75">
      <c r="A1105" s="263" t="s">
        <v>157</v>
      </c>
      <c r="B1105" s="26">
        <v>8</v>
      </c>
      <c r="C1105" s="183">
        <v>55.84</v>
      </c>
    </row>
    <row r="1106" spans="1:3" ht="12.75">
      <c r="A1106" s="263" t="s">
        <v>157</v>
      </c>
      <c r="B1106" s="26">
        <v>8</v>
      </c>
      <c r="C1106" s="183">
        <v>88.58</v>
      </c>
    </row>
    <row r="1107" spans="1:3" ht="12.75">
      <c r="A1107" s="263" t="s">
        <v>157</v>
      </c>
      <c r="B1107" s="26">
        <v>8</v>
      </c>
      <c r="C1107" s="183">
        <v>54.28</v>
      </c>
    </row>
    <row r="1108" spans="1:3" ht="12.75">
      <c r="A1108" s="263" t="s">
        <v>152</v>
      </c>
      <c r="B1108" s="26">
        <v>8</v>
      </c>
      <c r="C1108" s="183">
        <v>78.93</v>
      </c>
    </row>
    <row r="1109" spans="1:3" ht="12.75">
      <c r="A1109" s="263" t="s">
        <v>152</v>
      </c>
      <c r="B1109" s="26">
        <v>8</v>
      </c>
      <c r="C1109" s="183">
        <v>48.31</v>
      </c>
    </row>
    <row r="1110" spans="1:3" ht="12.75">
      <c r="A1110" s="263" t="s">
        <v>152</v>
      </c>
      <c r="B1110" s="26">
        <v>8</v>
      </c>
      <c r="C1110" s="183">
        <v>65.45</v>
      </c>
    </row>
    <row r="1111" spans="1:3" ht="12.75">
      <c r="A1111" s="263" t="s">
        <v>152</v>
      </c>
      <c r="B1111" s="26">
        <v>8</v>
      </c>
      <c r="C1111" s="183">
        <v>62.25</v>
      </c>
    </row>
    <row r="1112" spans="1:3" ht="12.75">
      <c r="A1112" s="263" t="s">
        <v>156</v>
      </c>
      <c r="B1112" s="26">
        <v>8</v>
      </c>
      <c r="C1112" s="183">
        <v>62.03</v>
      </c>
    </row>
    <row r="1113" spans="1:3" ht="12.75">
      <c r="A1113" s="263" t="s">
        <v>156</v>
      </c>
      <c r="B1113" s="26">
        <v>8</v>
      </c>
      <c r="C1113" s="183">
        <v>50.59</v>
      </c>
    </row>
    <row r="1114" spans="1:3" ht="12.75">
      <c r="A1114" s="263" t="s">
        <v>156</v>
      </c>
      <c r="B1114" s="26">
        <v>8</v>
      </c>
      <c r="C1114" s="183">
        <v>45.39</v>
      </c>
    </row>
    <row r="1115" spans="1:3" ht="12.75">
      <c r="A1115" s="263" t="s">
        <v>155</v>
      </c>
      <c r="B1115" s="26">
        <v>8</v>
      </c>
      <c r="C1115" s="183">
        <v>58.37</v>
      </c>
    </row>
    <row r="1116" spans="1:3" ht="12.75">
      <c r="A1116" s="263" t="s">
        <v>155</v>
      </c>
      <c r="B1116" s="26">
        <v>8</v>
      </c>
      <c r="C1116" s="183">
        <v>97.47</v>
      </c>
    </row>
    <row r="1117" spans="1:3" ht="12.75">
      <c r="A1117" s="263" t="s">
        <v>155</v>
      </c>
      <c r="B1117" s="26">
        <v>8</v>
      </c>
      <c r="C1117" s="183">
        <v>34.88</v>
      </c>
    </row>
    <row r="1118" spans="1:3" ht="12.75">
      <c r="A1118" s="263" t="s">
        <v>155</v>
      </c>
      <c r="B1118" s="26">
        <v>8</v>
      </c>
      <c r="C1118" s="183">
        <v>61.59</v>
      </c>
    </row>
    <row r="1119" spans="1:3" ht="12.75">
      <c r="A1119" s="263" t="s">
        <v>155</v>
      </c>
      <c r="B1119" s="26">
        <v>8</v>
      </c>
      <c r="C1119" s="183">
        <v>82.45</v>
      </c>
    </row>
    <row r="1120" spans="1:3" ht="12.75">
      <c r="A1120" s="263" t="s">
        <v>155</v>
      </c>
      <c r="B1120" s="26">
        <v>8</v>
      </c>
      <c r="C1120" s="183">
        <v>40.8</v>
      </c>
    </row>
    <row r="1121" spans="1:3" ht="12.75">
      <c r="A1121" s="263" t="s">
        <v>153</v>
      </c>
      <c r="B1121" s="26">
        <v>9</v>
      </c>
      <c r="C1121" s="183">
        <v>83.62</v>
      </c>
    </row>
    <row r="1122" spans="1:3" ht="12.75">
      <c r="A1122" s="263" t="s">
        <v>153</v>
      </c>
      <c r="B1122" s="26">
        <v>9</v>
      </c>
      <c r="C1122" s="183">
        <v>48.92</v>
      </c>
    </row>
    <row r="1123" spans="1:3" ht="12.75">
      <c r="A1123" s="263" t="s">
        <v>153</v>
      </c>
      <c r="B1123" s="26">
        <v>9</v>
      </c>
      <c r="C1123" s="183">
        <v>30.47</v>
      </c>
    </row>
    <row r="1124" spans="1:3" ht="12.75">
      <c r="A1124" s="263" t="s">
        <v>153</v>
      </c>
      <c r="B1124" s="26">
        <v>9</v>
      </c>
      <c r="C1124" s="183">
        <v>40.23</v>
      </c>
    </row>
    <row r="1125" spans="1:3" ht="12.75">
      <c r="A1125" s="263" t="s">
        <v>154</v>
      </c>
      <c r="B1125" s="26">
        <v>9</v>
      </c>
      <c r="C1125" s="183">
        <v>87.49</v>
      </c>
    </row>
    <row r="1126" spans="1:3" ht="12.75">
      <c r="A1126" s="263" t="s">
        <v>157</v>
      </c>
      <c r="B1126" s="26">
        <v>9</v>
      </c>
      <c r="C1126" s="183">
        <v>43.76</v>
      </c>
    </row>
    <row r="1127" spans="1:3" ht="12.75">
      <c r="A1127" s="263" t="s">
        <v>157</v>
      </c>
      <c r="B1127" s="26">
        <v>9</v>
      </c>
      <c r="C1127" s="183">
        <v>58.28</v>
      </c>
    </row>
    <row r="1128" spans="1:3" ht="12.75">
      <c r="A1128" s="263" t="s">
        <v>157</v>
      </c>
      <c r="B1128" s="26">
        <v>9</v>
      </c>
      <c r="C1128" s="183">
        <v>42.34</v>
      </c>
    </row>
    <row r="1129" spans="1:3" ht="12.75">
      <c r="A1129" s="263" t="s">
        <v>157</v>
      </c>
      <c r="B1129" s="26">
        <v>9</v>
      </c>
      <c r="C1129" s="183">
        <v>44.4</v>
      </c>
    </row>
    <row r="1130" spans="1:3" ht="12.75">
      <c r="A1130" s="263" t="s">
        <v>152</v>
      </c>
      <c r="B1130" s="26">
        <v>9</v>
      </c>
      <c r="C1130" s="183">
        <v>82.86</v>
      </c>
    </row>
    <row r="1131" spans="1:3" ht="12.75">
      <c r="A1131" s="263" t="s">
        <v>152</v>
      </c>
      <c r="B1131" s="26">
        <v>9</v>
      </c>
      <c r="C1131" s="183">
        <v>81.6</v>
      </c>
    </row>
    <row r="1132" spans="1:3" ht="12.75">
      <c r="A1132" s="263" t="s">
        <v>152</v>
      </c>
      <c r="B1132" s="26">
        <v>9</v>
      </c>
      <c r="C1132" s="183">
        <v>82.48</v>
      </c>
    </row>
    <row r="1133" spans="1:3" ht="12.75">
      <c r="A1133" s="263" t="s">
        <v>155</v>
      </c>
      <c r="B1133" s="26">
        <v>9</v>
      </c>
      <c r="C1133" s="183">
        <v>50.76</v>
      </c>
    </row>
    <row r="1134" spans="1:3" ht="12.75">
      <c r="A1134" s="263" t="s">
        <v>155</v>
      </c>
      <c r="B1134" s="26">
        <v>9</v>
      </c>
      <c r="C1134" s="183">
        <v>36.18</v>
      </c>
    </row>
    <row r="1135" spans="1:3" ht="12.75">
      <c r="A1135" s="263" t="s">
        <v>155</v>
      </c>
      <c r="B1135" s="26">
        <v>9</v>
      </c>
      <c r="C1135" s="183">
        <v>58.53</v>
      </c>
    </row>
    <row r="1136" spans="1:3" ht="12.75">
      <c r="A1136" s="260" t="s">
        <v>155</v>
      </c>
      <c r="B1136" s="63">
        <v>9</v>
      </c>
      <c r="C1136" s="184">
        <v>91.92</v>
      </c>
    </row>
    <row r="1137" spans="1:3" ht="12.75">
      <c r="A1137" s="25"/>
      <c r="B1137" s="25"/>
      <c r="C1137" s="264"/>
    </row>
    <row r="1138" ht="12.75">
      <c r="A1138" s="1" t="s">
        <v>204</v>
      </c>
    </row>
    <row r="1139" spans="3:4" ht="12.75">
      <c r="C1139" s="265"/>
      <c r="D1139" s="265"/>
    </row>
    <row r="1140" spans="1:10" ht="12.75">
      <c r="A1140" s="266"/>
      <c r="B1140" s="633" t="s">
        <v>159</v>
      </c>
      <c r="C1140" s="633"/>
      <c r="D1140" s="633"/>
      <c r="E1140" s="633"/>
      <c r="F1140" s="633"/>
      <c r="G1140" s="633"/>
      <c r="H1140" s="633"/>
      <c r="I1140" s="633"/>
      <c r="J1140" s="634"/>
    </row>
    <row r="1141" spans="1:10" ht="13.5" thickBot="1">
      <c r="A1141" s="188" t="s">
        <v>7</v>
      </c>
      <c r="B1141" s="206">
        <v>1</v>
      </c>
      <c r="C1141" s="207">
        <v>2</v>
      </c>
      <c r="D1141" s="206">
        <v>3</v>
      </c>
      <c r="E1141" s="207">
        <v>4</v>
      </c>
      <c r="F1141" s="206">
        <v>5</v>
      </c>
      <c r="G1141" s="207">
        <v>6</v>
      </c>
      <c r="H1141" s="465">
        <v>7</v>
      </c>
      <c r="I1141" s="207">
        <v>8</v>
      </c>
      <c r="J1141" s="262">
        <v>9</v>
      </c>
    </row>
    <row r="1142" spans="1:10" ht="13.5" thickTop="1">
      <c r="A1142" s="267">
        <v>1</v>
      </c>
      <c r="B1142" s="264">
        <f aca="true" t="shared" si="44" ref="B1142:B1159">C989</f>
        <v>42.34</v>
      </c>
      <c r="C1142" s="268">
        <f aca="true" t="shared" si="45" ref="C1142:C1162">C1007</f>
        <v>39.41</v>
      </c>
      <c r="D1142" s="264">
        <f aca="true" t="shared" si="46" ref="D1142:D1156">C1028</f>
        <v>74.48</v>
      </c>
      <c r="E1142" s="268">
        <f aca="true" t="shared" si="47" ref="E1142:E1156">C1043</f>
        <v>28.11</v>
      </c>
      <c r="F1142" s="264">
        <f aca="true" t="shared" si="48" ref="F1142:F1155">C1058</f>
        <v>74.65</v>
      </c>
      <c r="G1142" s="268">
        <f aca="true" t="shared" si="49" ref="G1142:G1153">C1072</f>
        <v>28.74</v>
      </c>
      <c r="H1142" s="313">
        <f aca="true" t="shared" si="50" ref="H1142:H1153">C1084</f>
        <v>31.62</v>
      </c>
      <c r="I1142" s="268">
        <f aca="true" t="shared" si="51" ref="I1142:I1166">C1096</f>
        <v>63.16</v>
      </c>
      <c r="J1142" s="183">
        <f aca="true" t="shared" si="52" ref="J1142:J1157">C1121</f>
        <v>83.62</v>
      </c>
    </row>
    <row r="1143" spans="1:10" ht="12.75">
      <c r="A1143" s="267">
        <v>2</v>
      </c>
      <c r="B1143" s="264">
        <f t="shared" si="44"/>
        <v>86.49</v>
      </c>
      <c r="C1143" s="268">
        <f t="shared" si="45"/>
        <v>70.8</v>
      </c>
      <c r="D1143" s="264">
        <f t="shared" si="46"/>
        <v>67.68</v>
      </c>
      <c r="E1143" s="268">
        <f t="shared" si="47"/>
        <v>83.61</v>
      </c>
      <c r="F1143" s="264">
        <f t="shared" si="48"/>
        <v>60.84</v>
      </c>
      <c r="G1143" s="268">
        <f t="shared" si="49"/>
        <v>69.43</v>
      </c>
      <c r="H1143" s="313">
        <f t="shared" si="50"/>
        <v>50.76</v>
      </c>
      <c r="I1143" s="268">
        <f t="shared" si="51"/>
        <v>67.73</v>
      </c>
      <c r="J1143" s="183">
        <f t="shared" si="52"/>
        <v>48.92</v>
      </c>
    </row>
    <row r="1144" spans="1:10" ht="12.75">
      <c r="A1144" s="267">
        <v>3</v>
      </c>
      <c r="B1144" s="264">
        <f t="shared" si="44"/>
        <v>70.07</v>
      </c>
      <c r="C1144" s="268">
        <f t="shared" si="45"/>
        <v>74.77</v>
      </c>
      <c r="D1144" s="264">
        <f t="shared" si="46"/>
        <v>62.03</v>
      </c>
      <c r="E1144" s="268">
        <f t="shared" si="47"/>
        <v>30.1</v>
      </c>
      <c r="F1144" s="264">
        <f t="shared" si="48"/>
        <v>66.46</v>
      </c>
      <c r="G1144" s="268">
        <f t="shared" si="49"/>
        <v>54.9</v>
      </c>
      <c r="H1144" s="313">
        <f t="shared" si="50"/>
        <v>60.23</v>
      </c>
      <c r="I1144" s="268">
        <f t="shared" si="51"/>
        <v>86.74</v>
      </c>
      <c r="J1144" s="183">
        <f t="shared" si="52"/>
        <v>30.47</v>
      </c>
    </row>
    <row r="1145" spans="1:10" ht="12.75">
      <c r="A1145" s="267">
        <v>4</v>
      </c>
      <c r="B1145" s="264">
        <f t="shared" si="44"/>
        <v>34.72</v>
      </c>
      <c r="C1145" s="268">
        <f t="shared" si="45"/>
        <v>38.35</v>
      </c>
      <c r="D1145" s="264">
        <f t="shared" si="46"/>
        <v>77.48</v>
      </c>
      <c r="E1145" s="268">
        <f t="shared" si="47"/>
        <v>82.88</v>
      </c>
      <c r="F1145" s="264">
        <f t="shared" si="48"/>
        <v>86.55</v>
      </c>
      <c r="G1145" s="268">
        <f t="shared" si="49"/>
        <v>76.57</v>
      </c>
      <c r="H1145" s="313">
        <f t="shared" si="50"/>
        <v>80.38</v>
      </c>
      <c r="I1145" s="268">
        <f t="shared" si="51"/>
        <v>34.5</v>
      </c>
      <c r="J1145" s="183">
        <f t="shared" si="52"/>
        <v>40.23</v>
      </c>
    </row>
    <row r="1146" spans="1:10" ht="12.75">
      <c r="A1146" s="267">
        <v>5</v>
      </c>
      <c r="B1146" s="264">
        <f t="shared" si="44"/>
        <v>53.43</v>
      </c>
      <c r="C1146" s="268">
        <f t="shared" si="45"/>
        <v>62.2</v>
      </c>
      <c r="D1146" s="264">
        <f t="shared" si="46"/>
        <v>76.68</v>
      </c>
      <c r="E1146" s="268">
        <f t="shared" si="47"/>
        <v>50.72</v>
      </c>
      <c r="F1146" s="264">
        <f t="shared" si="48"/>
        <v>90.18</v>
      </c>
      <c r="G1146" s="268">
        <f t="shared" si="49"/>
        <v>69.05</v>
      </c>
      <c r="H1146" s="313">
        <f t="shared" si="50"/>
        <v>62.71</v>
      </c>
      <c r="I1146" s="268">
        <f t="shared" si="51"/>
        <v>28.2</v>
      </c>
      <c r="J1146" s="183">
        <f t="shared" si="52"/>
        <v>87.49</v>
      </c>
    </row>
    <row r="1147" spans="1:10" ht="12.75">
      <c r="A1147" s="267">
        <v>6</v>
      </c>
      <c r="B1147" s="264">
        <f t="shared" si="44"/>
        <v>48.07</v>
      </c>
      <c r="C1147" s="268">
        <f t="shared" si="45"/>
        <v>76.05</v>
      </c>
      <c r="D1147" s="264">
        <f t="shared" si="46"/>
        <v>86.21</v>
      </c>
      <c r="E1147" s="268">
        <f t="shared" si="47"/>
        <v>58.64</v>
      </c>
      <c r="F1147" s="264">
        <f t="shared" si="48"/>
        <v>62.78</v>
      </c>
      <c r="G1147" s="268">
        <f t="shared" si="49"/>
        <v>75.74</v>
      </c>
      <c r="H1147" s="313">
        <f t="shared" si="50"/>
        <v>80.84</v>
      </c>
      <c r="I1147" s="268">
        <f t="shared" si="51"/>
        <v>54.21</v>
      </c>
      <c r="J1147" s="183">
        <f t="shared" si="52"/>
        <v>43.76</v>
      </c>
    </row>
    <row r="1148" spans="1:10" ht="12.75">
      <c r="A1148" s="267">
        <v>7</v>
      </c>
      <c r="B1148" s="264">
        <f t="shared" si="44"/>
        <v>83.23</v>
      </c>
      <c r="C1148" s="268">
        <f t="shared" si="45"/>
        <v>38.4</v>
      </c>
      <c r="D1148" s="264">
        <f t="shared" si="46"/>
        <v>33.32</v>
      </c>
      <c r="E1148" s="268">
        <f t="shared" si="47"/>
        <v>32.88</v>
      </c>
      <c r="F1148" s="264">
        <f t="shared" si="48"/>
        <v>36.6</v>
      </c>
      <c r="G1148" s="268">
        <f t="shared" si="49"/>
        <v>87.31</v>
      </c>
      <c r="H1148" s="313">
        <f t="shared" si="50"/>
        <v>41.96</v>
      </c>
      <c r="I1148" s="268">
        <f t="shared" si="51"/>
        <v>47.84</v>
      </c>
      <c r="J1148" s="183">
        <f t="shared" si="52"/>
        <v>58.28</v>
      </c>
    </row>
    <row r="1149" spans="1:10" ht="12.75">
      <c r="A1149" s="267">
        <v>8</v>
      </c>
      <c r="B1149" s="264">
        <f t="shared" si="44"/>
        <v>37.47</v>
      </c>
      <c r="C1149" s="268">
        <f t="shared" si="45"/>
        <v>58.88</v>
      </c>
      <c r="D1149" s="264">
        <f t="shared" si="46"/>
        <v>59.18</v>
      </c>
      <c r="E1149" s="268">
        <f t="shared" si="47"/>
        <v>60.73</v>
      </c>
      <c r="F1149" s="264">
        <f t="shared" si="48"/>
        <v>77.09</v>
      </c>
      <c r="G1149" s="268">
        <f t="shared" si="49"/>
        <v>69.92</v>
      </c>
      <c r="H1149" s="313">
        <f t="shared" si="50"/>
        <v>52.99</v>
      </c>
      <c r="I1149" s="268">
        <f t="shared" si="51"/>
        <v>84.41</v>
      </c>
      <c r="J1149" s="183">
        <f t="shared" si="52"/>
        <v>42.34</v>
      </c>
    </row>
    <row r="1150" spans="1:10" ht="12.75">
      <c r="A1150" s="267">
        <v>9</v>
      </c>
      <c r="B1150" s="264">
        <f t="shared" si="44"/>
        <v>80.23</v>
      </c>
      <c r="C1150" s="268">
        <f t="shared" si="45"/>
        <v>31.29</v>
      </c>
      <c r="D1150" s="264">
        <f t="shared" si="46"/>
        <v>75.07</v>
      </c>
      <c r="E1150" s="268">
        <f t="shared" si="47"/>
        <v>62.19</v>
      </c>
      <c r="F1150" s="264">
        <f t="shared" si="48"/>
        <v>75.43</v>
      </c>
      <c r="G1150" s="268">
        <f t="shared" si="49"/>
        <v>89.43</v>
      </c>
      <c r="H1150" s="313">
        <f t="shared" si="50"/>
        <v>69.88</v>
      </c>
      <c r="I1150" s="268">
        <f t="shared" si="51"/>
        <v>40.87</v>
      </c>
      <c r="J1150" s="183">
        <f t="shared" si="52"/>
        <v>44.4</v>
      </c>
    </row>
    <row r="1151" spans="1:10" ht="12.75">
      <c r="A1151" s="267">
        <v>10</v>
      </c>
      <c r="B1151" s="264">
        <f t="shared" si="44"/>
        <v>61.15</v>
      </c>
      <c r="C1151" s="268">
        <f t="shared" si="45"/>
        <v>43.19</v>
      </c>
      <c r="D1151" s="264">
        <f t="shared" si="46"/>
        <v>70.37</v>
      </c>
      <c r="E1151" s="268">
        <f t="shared" si="47"/>
        <v>30.86</v>
      </c>
      <c r="F1151" s="264">
        <f t="shared" si="48"/>
        <v>55.71</v>
      </c>
      <c r="G1151" s="268">
        <f t="shared" si="49"/>
        <v>43.47</v>
      </c>
      <c r="H1151" s="313">
        <f t="shared" si="50"/>
        <v>73.88</v>
      </c>
      <c r="I1151" s="268">
        <f t="shared" si="51"/>
        <v>55.84</v>
      </c>
      <c r="J1151" s="183">
        <f t="shared" si="52"/>
        <v>82.86</v>
      </c>
    </row>
    <row r="1152" spans="1:10" ht="12.75">
      <c r="A1152" s="267">
        <v>11</v>
      </c>
      <c r="B1152" s="264">
        <f t="shared" si="44"/>
        <v>33.98</v>
      </c>
      <c r="C1152" s="268">
        <f t="shared" si="45"/>
        <v>46.1</v>
      </c>
      <c r="D1152" s="264">
        <f t="shared" si="46"/>
        <v>53.94</v>
      </c>
      <c r="E1152" s="268">
        <f t="shared" si="47"/>
        <v>45.67</v>
      </c>
      <c r="F1152" s="264">
        <f t="shared" si="48"/>
        <v>49.47</v>
      </c>
      <c r="G1152" s="268">
        <f t="shared" si="49"/>
        <v>42.8</v>
      </c>
      <c r="H1152" s="313">
        <f t="shared" si="50"/>
        <v>56.48</v>
      </c>
      <c r="I1152" s="268">
        <f t="shared" si="51"/>
        <v>88.58</v>
      </c>
      <c r="J1152" s="183">
        <f t="shared" si="52"/>
        <v>81.6</v>
      </c>
    </row>
    <row r="1153" spans="1:10" ht="12.75">
      <c r="A1153" s="267">
        <v>12</v>
      </c>
      <c r="B1153" s="264">
        <f t="shared" si="44"/>
        <v>54.75</v>
      </c>
      <c r="C1153" s="268">
        <f t="shared" si="45"/>
        <v>79.03</v>
      </c>
      <c r="D1153" s="264">
        <f t="shared" si="46"/>
        <v>88.91</v>
      </c>
      <c r="E1153" s="268">
        <f t="shared" si="47"/>
        <v>91.42</v>
      </c>
      <c r="F1153" s="264">
        <f t="shared" si="48"/>
        <v>56.01</v>
      </c>
      <c r="G1153" s="268">
        <f t="shared" si="49"/>
        <v>75.79</v>
      </c>
      <c r="H1153" s="313">
        <f t="shared" si="50"/>
        <v>85.84</v>
      </c>
      <c r="I1153" s="268">
        <f t="shared" si="51"/>
        <v>54.28</v>
      </c>
      <c r="J1153" s="183">
        <f t="shared" si="52"/>
        <v>82.48</v>
      </c>
    </row>
    <row r="1154" spans="1:10" ht="12.75">
      <c r="A1154" s="267">
        <v>13</v>
      </c>
      <c r="B1154" s="264">
        <f t="shared" si="44"/>
        <v>63.94</v>
      </c>
      <c r="C1154" s="268">
        <f t="shared" si="45"/>
        <v>48.14</v>
      </c>
      <c r="D1154" s="264">
        <f t="shared" si="46"/>
        <v>81.17</v>
      </c>
      <c r="E1154" s="268">
        <f t="shared" si="47"/>
        <v>59.49</v>
      </c>
      <c r="F1154" s="264">
        <f t="shared" si="48"/>
        <v>35.3</v>
      </c>
      <c r="G1154" s="268"/>
      <c r="H1154" s="313"/>
      <c r="I1154" s="268">
        <f t="shared" si="51"/>
        <v>78.93</v>
      </c>
      <c r="J1154" s="183">
        <f t="shared" si="52"/>
        <v>50.76</v>
      </c>
    </row>
    <row r="1155" spans="1:10" ht="12.75">
      <c r="A1155" s="267">
        <v>14</v>
      </c>
      <c r="B1155" s="264">
        <f t="shared" si="44"/>
        <v>84.71</v>
      </c>
      <c r="C1155" s="268">
        <f t="shared" si="45"/>
        <v>62.05</v>
      </c>
      <c r="D1155" s="264">
        <f t="shared" si="46"/>
        <v>64.14</v>
      </c>
      <c r="E1155" s="268">
        <f t="shared" si="47"/>
        <v>80.82</v>
      </c>
      <c r="F1155" s="264">
        <f t="shared" si="48"/>
        <v>75.57</v>
      </c>
      <c r="G1155" s="268"/>
      <c r="H1155" s="313"/>
      <c r="I1155" s="268">
        <f t="shared" si="51"/>
        <v>48.31</v>
      </c>
      <c r="J1155" s="183">
        <f t="shared" si="52"/>
        <v>36.18</v>
      </c>
    </row>
    <row r="1156" spans="1:10" ht="12.75">
      <c r="A1156" s="267">
        <v>15</v>
      </c>
      <c r="B1156" s="264">
        <f t="shared" si="44"/>
        <v>76.09</v>
      </c>
      <c r="C1156" s="268">
        <f t="shared" si="45"/>
        <v>46.98</v>
      </c>
      <c r="D1156" s="264">
        <f t="shared" si="46"/>
        <v>44.09</v>
      </c>
      <c r="E1156" s="268">
        <f t="shared" si="47"/>
        <v>82.35</v>
      </c>
      <c r="F1156" s="25"/>
      <c r="G1156" s="26"/>
      <c r="H1156" s="257"/>
      <c r="I1156" s="268">
        <f t="shared" si="51"/>
        <v>65.45</v>
      </c>
      <c r="J1156" s="183">
        <f t="shared" si="52"/>
        <v>58.53</v>
      </c>
    </row>
    <row r="1157" spans="1:10" ht="12.75">
      <c r="A1157" s="267">
        <v>16</v>
      </c>
      <c r="B1157" s="264">
        <f t="shared" si="44"/>
        <v>40.01</v>
      </c>
      <c r="C1157" s="268">
        <f t="shared" si="45"/>
        <v>92.55</v>
      </c>
      <c r="D1157" s="25"/>
      <c r="E1157" s="26"/>
      <c r="F1157" s="25"/>
      <c r="G1157" s="26"/>
      <c r="H1157" s="257"/>
      <c r="I1157" s="268">
        <f t="shared" si="51"/>
        <v>62.25</v>
      </c>
      <c r="J1157" s="183">
        <f t="shared" si="52"/>
        <v>91.92</v>
      </c>
    </row>
    <row r="1158" spans="1:10" ht="12.75">
      <c r="A1158" s="267">
        <v>17</v>
      </c>
      <c r="B1158" s="264">
        <f t="shared" si="44"/>
        <v>46.7</v>
      </c>
      <c r="C1158" s="268">
        <f t="shared" si="45"/>
        <v>44.84</v>
      </c>
      <c r="D1158" s="25"/>
      <c r="E1158" s="26"/>
      <c r="F1158" s="25"/>
      <c r="G1158" s="26"/>
      <c r="H1158" s="257"/>
      <c r="I1158" s="268">
        <f t="shared" si="51"/>
        <v>62.03</v>
      </c>
      <c r="J1158" s="42"/>
    </row>
    <row r="1159" spans="1:10" ht="12.75">
      <c r="A1159" s="267">
        <v>18</v>
      </c>
      <c r="B1159" s="264">
        <f t="shared" si="44"/>
        <v>63.48</v>
      </c>
      <c r="C1159" s="268">
        <f t="shared" si="45"/>
        <v>71.04</v>
      </c>
      <c r="D1159" s="25"/>
      <c r="E1159" s="26"/>
      <c r="F1159" s="25"/>
      <c r="G1159" s="26"/>
      <c r="H1159" s="257"/>
      <c r="I1159" s="268">
        <f t="shared" si="51"/>
        <v>50.59</v>
      </c>
      <c r="J1159" s="42"/>
    </row>
    <row r="1160" spans="1:10" ht="12.75">
      <c r="A1160" s="267">
        <v>19</v>
      </c>
      <c r="B1160" s="25"/>
      <c r="C1160" s="268">
        <f t="shared" si="45"/>
        <v>94.68</v>
      </c>
      <c r="D1160" s="25"/>
      <c r="E1160" s="26"/>
      <c r="F1160" s="25"/>
      <c r="G1160" s="26"/>
      <c r="H1160" s="257"/>
      <c r="I1160" s="268">
        <f t="shared" si="51"/>
        <v>45.39</v>
      </c>
      <c r="J1160" s="42"/>
    </row>
    <row r="1161" spans="1:10" ht="12.75">
      <c r="A1161" s="267">
        <v>20</v>
      </c>
      <c r="B1161" s="25"/>
      <c r="C1161" s="268">
        <f t="shared" si="45"/>
        <v>93.99</v>
      </c>
      <c r="D1161" s="25"/>
      <c r="E1161" s="26"/>
      <c r="F1161" s="25"/>
      <c r="G1161" s="26"/>
      <c r="H1161" s="257"/>
      <c r="I1161" s="268">
        <f t="shared" si="51"/>
        <v>58.37</v>
      </c>
      <c r="J1161" s="42"/>
    </row>
    <row r="1162" spans="1:10" ht="12.75">
      <c r="A1162" s="267">
        <v>21</v>
      </c>
      <c r="B1162" s="25"/>
      <c r="C1162" s="268">
        <f t="shared" si="45"/>
        <v>65.77</v>
      </c>
      <c r="D1162" s="25"/>
      <c r="E1162" s="26"/>
      <c r="F1162" s="25"/>
      <c r="G1162" s="26"/>
      <c r="H1162" s="257"/>
      <c r="I1162" s="268">
        <f t="shared" si="51"/>
        <v>97.47</v>
      </c>
      <c r="J1162" s="42"/>
    </row>
    <row r="1163" spans="1:10" ht="12.75">
      <c r="A1163" s="267">
        <v>22</v>
      </c>
      <c r="B1163" s="25"/>
      <c r="C1163" s="26"/>
      <c r="D1163" s="25"/>
      <c r="E1163" s="26"/>
      <c r="F1163" s="25"/>
      <c r="G1163" s="26"/>
      <c r="H1163" s="257"/>
      <c r="I1163" s="268">
        <f t="shared" si="51"/>
        <v>34.88</v>
      </c>
      <c r="J1163" s="42"/>
    </row>
    <row r="1164" spans="1:10" ht="12.75">
      <c r="A1164" s="267">
        <v>23</v>
      </c>
      <c r="B1164" s="25"/>
      <c r="C1164" s="26"/>
      <c r="D1164" s="25"/>
      <c r="E1164" s="26"/>
      <c r="F1164" s="25"/>
      <c r="G1164" s="26"/>
      <c r="H1164" s="257"/>
      <c r="I1164" s="268">
        <f t="shared" si="51"/>
        <v>61.59</v>
      </c>
      <c r="J1164" s="42"/>
    </row>
    <row r="1165" spans="1:10" ht="12.75">
      <c r="A1165" s="267">
        <v>24</v>
      </c>
      <c r="B1165" s="25"/>
      <c r="C1165" s="26"/>
      <c r="D1165" s="25"/>
      <c r="E1165" s="26"/>
      <c r="F1165" s="25"/>
      <c r="G1165" s="26"/>
      <c r="H1165" s="257"/>
      <c r="I1165" s="268">
        <f t="shared" si="51"/>
        <v>82.45</v>
      </c>
      <c r="J1165" s="42"/>
    </row>
    <row r="1166" spans="1:10" ht="12.75">
      <c r="A1166" s="269">
        <v>25</v>
      </c>
      <c r="B1166" s="139"/>
      <c r="C1166" s="63"/>
      <c r="D1166" s="139"/>
      <c r="E1166" s="63"/>
      <c r="F1166" s="139"/>
      <c r="G1166" s="63"/>
      <c r="H1166" s="445"/>
      <c r="I1166" s="270">
        <f t="shared" si="51"/>
        <v>40.8</v>
      </c>
      <c r="J1166" s="64"/>
    </row>
    <row r="1167" ht="12.75">
      <c r="B1167" s="171"/>
    </row>
    <row r="1169" ht="12.75">
      <c r="A1169" s="1" t="s">
        <v>205</v>
      </c>
    </row>
    <row r="1171" spans="1:10" ht="13.5" thickBot="1">
      <c r="A1171" s="271" t="s">
        <v>57</v>
      </c>
      <c r="B1171" s="272" t="s">
        <v>170</v>
      </c>
      <c r="C1171" s="273" t="s">
        <v>171</v>
      </c>
      <c r="D1171" s="272" t="s">
        <v>172</v>
      </c>
      <c r="E1171" s="273" t="s">
        <v>173</v>
      </c>
      <c r="F1171" s="272" t="s">
        <v>174</v>
      </c>
      <c r="G1171" s="273" t="s">
        <v>175</v>
      </c>
      <c r="H1171" s="272" t="s">
        <v>176</v>
      </c>
      <c r="I1171" s="273" t="s">
        <v>177</v>
      </c>
      <c r="J1171" s="272" t="s">
        <v>178</v>
      </c>
    </row>
    <row r="1172" spans="1:10" ht="13.5" thickTop="1">
      <c r="A1172" s="274"/>
      <c r="B1172" s="275"/>
      <c r="C1172" s="276"/>
      <c r="D1172" s="275"/>
      <c r="E1172" s="276"/>
      <c r="F1172" s="275"/>
      <c r="G1172" s="276"/>
      <c r="H1172" s="275"/>
      <c r="I1172" s="276"/>
      <c r="J1172" s="275"/>
    </row>
    <row r="1173" spans="1:10" ht="12.75">
      <c r="A1173" s="274" t="s">
        <v>160</v>
      </c>
      <c r="B1173" s="277">
        <v>58.93666666666666</v>
      </c>
      <c r="C1173" s="278">
        <v>60.88142857142857</v>
      </c>
      <c r="D1173" s="277">
        <v>67.65</v>
      </c>
      <c r="E1173" s="278">
        <v>58.69799999999999</v>
      </c>
      <c r="F1173" s="277">
        <v>64.47428571428573</v>
      </c>
      <c r="G1173" s="278">
        <v>65.2625</v>
      </c>
      <c r="H1173" s="277">
        <v>62.2975</v>
      </c>
      <c r="I1173" s="278">
        <v>59.794799999999995</v>
      </c>
      <c r="J1173" s="277">
        <v>60.24</v>
      </c>
    </row>
    <row r="1174" spans="1:10" ht="12.75">
      <c r="A1174" s="274" t="s">
        <v>32</v>
      </c>
      <c r="B1174" s="279">
        <v>4.260789840552978</v>
      </c>
      <c r="C1174" s="118">
        <v>4.287441199691999</v>
      </c>
      <c r="D1174" s="279">
        <v>3.966381342279278</v>
      </c>
      <c r="E1174" s="118">
        <v>5.677957312105764</v>
      </c>
      <c r="F1174" s="279">
        <v>4.4940050071967494</v>
      </c>
      <c r="G1174" s="118">
        <v>5.430541454811333</v>
      </c>
      <c r="H1174" s="279">
        <v>4.790658069080759</v>
      </c>
      <c r="I1174" s="118">
        <v>3.6977399457867066</v>
      </c>
      <c r="J1174" s="279">
        <v>5.2791105627116215</v>
      </c>
    </row>
    <row r="1175" spans="1:10" ht="12.75">
      <c r="A1175" s="274" t="s">
        <v>161</v>
      </c>
      <c r="B1175" s="275">
        <v>57.95</v>
      </c>
      <c r="C1175" s="276">
        <v>62.05</v>
      </c>
      <c r="D1175" s="275">
        <v>70.37</v>
      </c>
      <c r="E1175" s="276">
        <v>59.49</v>
      </c>
      <c r="F1175" s="275">
        <v>64.62</v>
      </c>
      <c r="G1175" s="276">
        <v>69.675</v>
      </c>
      <c r="H1175" s="275">
        <v>61.47</v>
      </c>
      <c r="I1175" s="276">
        <v>58.37</v>
      </c>
      <c r="J1175" s="275">
        <v>54.52</v>
      </c>
    </row>
    <row r="1176" spans="1:10" ht="12.75">
      <c r="A1176" s="274" t="s">
        <v>162</v>
      </c>
      <c r="B1176" s="280" t="s">
        <v>185</v>
      </c>
      <c r="C1176" s="281" t="s">
        <v>185</v>
      </c>
      <c r="D1176" s="280" t="s">
        <v>185</v>
      </c>
      <c r="E1176" s="281" t="s">
        <v>185</v>
      </c>
      <c r="F1176" s="280" t="s">
        <v>185</v>
      </c>
      <c r="G1176" s="281" t="s">
        <v>185</v>
      </c>
      <c r="H1176" s="280" t="s">
        <v>185</v>
      </c>
      <c r="I1176" s="281" t="s">
        <v>185</v>
      </c>
      <c r="J1176" s="280" t="s">
        <v>185</v>
      </c>
    </row>
    <row r="1177" spans="1:10" ht="12.75">
      <c r="A1177" s="274" t="s">
        <v>163</v>
      </c>
      <c r="B1177" s="279">
        <v>18.077000336794555</v>
      </c>
      <c r="C1177" s="118">
        <v>19.647523835260863</v>
      </c>
      <c r="D1177" s="279">
        <v>15.361728883355465</v>
      </c>
      <c r="E1177" s="118">
        <v>21.990634110262253</v>
      </c>
      <c r="F1177" s="279">
        <v>16.815027031376797</v>
      </c>
      <c r="G1177" s="118">
        <v>18.81194742468447</v>
      </c>
      <c r="H1177" s="279">
        <v>16.595326354675375</v>
      </c>
      <c r="I1177" s="118">
        <v>18.488699728933533</v>
      </c>
      <c r="J1177" s="279">
        <v>21.116442250846486</v>
      </c>
    </row>
    <row r="1178" spans="1:10" ht="12.75">
      <c r="A1178" s="282" t="s">
        <v>164</v>
      </c>
      <c r="B1178" s="283">
        <v>326.7779411764705</v>
      </c>
      <c r="C1178" s="193">
        <v>386.0251928571437</v>
      </c>
      <c r="D1178" s="283">
        <v>235.98271428571752</v>
      </c>
      <c r="E1178" s="193">
        <v>483.58798857142966</v>
      </c>
      <c r="F1178" s="283">
        <v>282.74513406593235</v>
      </c>
      <c r="G1178" s="193">
        <v>353.88936590909265</v>
      </c>
      <c r="H1178" s="466">
        <v>275.40485681818313</v>
      </c>
      <c r="I1178" s="193">
        <v>341.8320176666669</v>
      </c>
      <c r="J1178" s="283">
        <v>445.90413333333464</v>
      </c>
    </row>
    <row r="1179" spans="1:10" ht="12.75">
      <c r="A1179" s="274" t="s">
        <v>165</v>
      </c>
      <c r="B1179" s="279">
        <v>-1.3670694806187171</v>
      </c>
      <c r="C1179" s="118">
        <v>-1.0157985104617904</v>
      </c>
      <c r="D1179" s="279">
        <v>0.4069647133648351</v>
      </c>
      <c r="E1179" s="118">
        <v>-1.3970821583010502</v>
      </c>
      <c r="F1179" s="279">
        <v>-0.5806739589802707</v>
      </c>
      <c r="G1179" s="118">
        <v>-0.3970836594054421</v>
      </c>
      <c r="H1179" s="279">
        <v>-0.6328936573415476</v>
      </c>
      <c r="I1179" s="118">
        <v>-0.603380789419194</v>
      </c>
      <c r="J1179" s="279">
        <v>-1.6458508052862104</v>
      </c>
    </row>
    <row r="1180" spans="1:10" ht="12.75">
      <c r="A1180" s="274" t="s">
        <v>166</v>
      </c>
      <c r="B1180" s="279">
        <v>0.16066878805288057</v>
      </c>
      <c r="C1180" s="118">
        <v>0.3255934372351865</v>
      </c>
      <c r="D1180" s="279">
        <v>-0.8192657149012859</v>
      </c>
      <c r="E1180" s="118">
        <v>-0.036910104487852084</v>
      </c>
      <c r="F1180" s="279">
        <v>-0.33419609261384847</v>
      </c>
      <c r="G1180" s="118">
        <v>-0.6995432732015366</v>
      </c>
      <c r="H1180" s="279">
        <v>-0.2984648056557171</v>
      </c>
      <c r="I1180" s="118">
        <v>0.3366022543890475</v>
      </c>
      <c r="J1180" s="279">
        <v>0.26140188214048415</v>
      </c>
    </row>
    <row r="1181" spans="1:10" ht="12.75">
      <c r="A1181" s="274" t="s">
        <v>167</v>
      </c>
      <c r="B1181" s="275">
        <v>52.51</v>
      </c>
      <c r="C1181" s="276">
        <v>63.39</v>
      </c>
      <c r="D1181" s="275">
        <v>55.59</v>
      </c>
      <c r="E1181" s="276">
        <v>63.31</v>
      </c>
      <c r="F1181" s="275">
        <v>54.88</v>
      </c>
      <c r="G1181" s="276">
        <v>60.69</v>
      </c>
      <c r="H1181" s="275">
        <v>54.22</v>
      </c>
      <c r="I1181" s="276">
        <v>69.27</v>
      </c>
      <c r="J1181" s="275">
        <v>61.45</v>
      </c>
    </row>
    <row r="1182" spans="1:10" ht="12.75">
      <c r="A1182" s="274" t="s">
        <v>168</v>
      </c>
      <c r="B1182" s="275">
        <v>33.98</v>
      </c>
      <c r="C1182" s="276">
        <v>31.29</v>
      </c>
      <c r="D1182" s="275">
        <v>33.32</v>
      </c>
      <c r="E1182" s="276">
        <v>28.11</v>
      </c>
      <c r="F1182" s="275">
        <v>35.3</v>
      </c>
      <c r="G1182" s="276">
        <v>28.74</v>
      </c>
      <c r="H1182" s="275">
        <v>31.62</v>
      </c>
      <c r="I1182" s="276">
        <v>28.2</v>
      </c>
      <c r="J1182" s="275">
        <v>30.47</v>
      </c>
    </row>
    <row r="1183" spans="1:10" ht="12.75">
      <c r="A1183" s="274" t="s">
        <v>169</v>
      </c>
      <c r="B1183" s="275">
        <v>86.49</v>
      </c>
      <c r="C1183" s="276">
        <v>94.68</v>
      </c>
      <c r="D1183" s="275">
        <v>88.91</v>
      </c>
      <c r="E1183" s="276">
        <v>91.42</v>
      </c>
      <c r="F1183" s="275">
        <v>90.18</v>
      </c>
      <c r="G1183" s="276">
        <v>89.43</v>
      </c>
      <c r="H1183" s="275">
        <v>85.84</v>
      </c>
      <c r="I1183" s="276">
        <v>97.47</v>
      </c>
      <c r="J1183" s="275">
        <v>91.92</v>
      </c>
    </row>
    <row r="1184" spans="1:10" ht="12.75">
      <c r="A1184" s="274" t="s">
        <v>100</v>
      </c>
      <c r="B1184" s="275">
        <v>1060.86</v>
      </c>
      <c r="C1184" s="276">
        <v>1278.51</v>
      </c>
      <c r="D1184" s="275">
        <v>1014.75</v>
      </c>
      <c r="E1184" s="276">
        <v>880.47</v>
      </c>
      <c r="F1184" s="275">
        <v>902.64</v>
      </c>
      <c r="G1184" s="276">
        <v>783.15</v>
      </c>
      <c r="H1184" s="275">
        <v>747.57</v>
      </c>
      <c r="I1184" s="276">
        <v>1494.87</v>
      </c>
      <c r="J1184" s="275">
        <v>963.84</v>
      </c>
    </row>
    <row r="1185" spans="1:11" ht="12.75">
      <c r="A1185" s="284" t="s">
        <v>99</v>
      </c>
      <c r="B1185" s="285">
        <v>18</v>
      </c>
      <c r="C1185" s="286">
        <v>21</v>
      </c>
      <c r="D1185" s="285">
        <v>15</v>
      </c>
      <c r="E1185" s="286">
        <v>15</v>
      </c>
      <c r="F1185" s="285">
        <v>14</v>
      </c>
      <c r="G1185" s="286">
        <v>12</v>
      </c>
      <c r="H1185" s="467">
        <v>12</v>
      </c>
      <c r="I1185" s="286">
        <v>25</v>
      </c>
      <c r="J1185" s="285">
        <v>16</v>
      </c>
      <c r="K1185">
        <f>SUM(B1185:J1185)</f>
        <v>148</v>
      </c>
    </row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spans="1:11" ht="12.75">
      <c r="A1195" s="287" t="s">
        <v>179</v>
      </c>
      <c r="B1195" s="246"/>
      <c r="C1195" s="246"/>
      <c r="D1195" s="246"/>
      <c r="E1195" s="246"/>
      <c r="F1195" s="246"/>
      <c r="G1195" s="246"/>
      <c r="H1195" s="468"/>
      <c r="I1195" s="246"/>
      <c r="J1195" s="246"/>
      <c r="K1195" s="288" t="s">
        <v>100</v>
      </c>
    </row>
    <row r="1196" spans="1:11" ht="12.75">
      <c r="A1196" s="287" t="s">
        <v>37</v>
      </c>
      <c r="B1196" s="289">
        <f>VAR(B1142:J1166)*(SUM(B1185:J1185)-1)</f>
        <v>50046.928910811315</v>
      </c>
      <c r="C1196" s="25"/>
      <c r="D1196" s="25"/>
      <c r="E1196" s="25"/>
      <c r="F1196" s="25"/>
      <c r="G1196" s="25"/>
      <c r="H1196" s="257"/>
      <c r="I1196" s="25"/>
      <c r="J1196" s="25"/>
      <c r="K1196" s="42"/>
    </row>
    <row r="1197" spans="1:11" ht="12.75">
      <c r="A1197" s="138" t="s">
        <v>53</v>
      </c>
      <c r="B1197" s="290">
        <f aca="true" t="shared" si="53" ref="B1197:J1197">(B1185-1)*B1178</f>
        <v>5555.2249999999985</v>
      </c>
      <c r="C1197" s="290">
        <f t="shared" si="53"/>
        <v>7720.503857142874</v>
      </c>
      <c r="D1197" s="290">
        <f t="shared" si="53"/>
        <v>3303.7580000000453</v>
      </c>
      <c r="E1197" s="290">
        <f t="shared" si="53"/>
        <v>6770.231840000015</v>
      </c>
      <c r="F1197" s="290">
        <f t="shared" si="53"/>
        <v>3675.6867428571204</v>
      </c>
      <c r="G1197" s="290">
        <f t="shared" si="53"/>
        <v>3892.7830250000193</v>
      </c>
      <c r="H1197" s="445">
        <f t="shared" si="53"/>
        <v>3029.4534250000142</v>
      </c>
      <c r="I1197" s="290">
        <f t="shared" si="53"/>
        <v>8203.968424000006</v>
      </c>
      <c r="J1197" s="290">
        <f t="shared" si="53"/>
        <v>6688.56200000002</v>
      </c>
      <c r="K1197" s="291">
        <f>SUM(B1197:J1197)</f>
        <v>48840.17231400011</v>
      </c>
    </row>
    <row r="1198" spans="1:11" s="255" customFormat="1" ht="12.75">
      <c r="A1198" s="257"/>
      <c r="B1198" s="257"/>
      <c r="C1198" s="257"/>
      <c r="D1198" s="257"/>
      <c r="E1198" s="257"/>
      <c r="F1198" s="257"/>
      <c r="G1198" s="257"/>
      <c r="H1198" s="257"/>
      <c r="I1198" s="257"/>
      <c r="J1198" s="257"/>
      <c r="K1198" s="292"/>
    </row>
    <row r="1199" spans="1:11" s="255" customFormat="1" ht="12.75">
      <c r="A1199" s="257"/>
      <c r="B1199" s="257"/>
      <c r="C1199" s="257"/>
      <c r="D1199" s="257"/>
      <c r="E1199" s="257"/>
      <c r="F1199" s="257"/>
      <c r="G1199" s="257"/>
      <c r="H1199" s="257"/>
      <c r="I1199" s="257"/>
      <c r="J1199" s="257"/>
      <c r="K1199" s="292"/>
    </row>
    <row r="1200" ht="12.75"/>
    <row r="1201" spans="1:2" ht="12.75">
      <c r="A1201" s="1" t="s">
        <v>206</v>
      </c>
      <c r="B1201" s="171"/>
    </row>
    <row r="1203" spans="1:8" ht="12.75">
      <c r="A1203" s="293" t="s">
        <v>34</v>
      </c>
      <c r="B1203" s="293"/>
      <c r="C1203" s="293"/>
      <c r="D1203" s="293"/>
      <c r="E1203" s="293"/>
      <c r="F1203" s="293"/>
      <c r="G1203" s="293"/>
      <c r="H1203" s="469"/>
    </row>
    <row r="1204" spans="1:8" ht="12.75">
      <c r="A1204" s="294" t="s">
        <v>41</v>
      </c>
      <c r="B1204" s="294" t="s">
        <v>43</v>
      </c>
      <c r="C1204" s="294" t="s">
        <v>45</v>
      </c>
      <c r="D1204" s="294" t="s">
        <v>46</v>
      </c>
      <c r="E1204" s="294" t="s">
        <v>48</v>
      </c>
      <c r="F1204" s="294" t="s">
        <v>11</v>
      </c>
      <c r="G1204" s="637" t="s">
        <v>50</v>
      </c>
      <c r="H1204" s="637"/>
    </row>
    <row r="1205" spans="1:8" ht="13.5" thickBot="1">
      <c r="A1205" s="295" t="s">
        <v>42</v>
      </c>
      <c r="B1205" s="295" t="s">
        <v>44</v>
      </c>
      <c r="C1205" s="295" t="s">
        <v>46</v>
      </c>
      <c r="D1205" s="295" t="s">
        <v>47</v>
      </c>
      <c r="E1205" s="295" t="s">
        <v>24</v>
      </c>
      <c r="F1205" s="295" t="s">
        <v>49</v>
      </c>
      <c r="G1205" s="295" t="s">
        <v>51</v>
      </c>
      <c r="H1205" s="442" t="s">
        <v>52</v>
      </c>
    </row>
    <row r="1206" spans="1:8" ht="13.5" thickTop="1">
      <c r="A1206" s="293" t="s">
        <v>37</v>
      </c>
      <c r="B1206">
        <f>SUM(B1185:J1185)-1</f>
        <v>147</v>
      </c>
      <c r="C1206" s="212">
        <f>VAR(B1142:J1166)*B1206</f>
        <v>50046.928910811315</v>
      </c>
      <c r="D1206" s="212"/>
      <c r="E1206" s="212"/>
      <c r="F1206" s="212"/>
      <c r="G1206" s="212"/>
      <c r="H1206" s="470"/>
    </row>
    <row r="1207" spans="1:8" ht="12.75">
      <c r="A1207" s="293"/>
      <c r="C1207" s="212"/>
      <c r="D1207" s="212"/>
      <c r="E1207" s="212"/>
      <c r="F1207" s="212"/>
      <c r="G1207" s="212"/>
      <c r="H1207" s="470"/>
    </row>
    <row r="1208" spans="1:8" ht="12.75">
      <c r="A1208" s="293" t="s">
        <v>180</v>
      </c>
      <c r="B1208" s="296">
        <f>COUNT(B1185:J1185)-1</f>
        <v>8</v>
      </c>
      <c r="C1208" s="224">
        <f>C1206-C1209</f>
        <v>1206.756596811203</v>
      </c>
      <c r="D1208" s="212">
        <f>C1208/B1208</f>
        <v>150.84457460140038</v>
      </c>
      <c r="E1208" s="212">
        <f>D1208/D1209</f>
        <v>0.4293063450880642</v>
      </c>
      <c r="F1208" s="212">
        <f>FDIST(E1208,B1208,B1209)</f>
        <v>0.9018619443685149</v>
      </c>
      <c r="G1208" s="212">
        <f>FINV(0.05,$B$1208,$B$1209)</f>
        <v>2.0056156576125748</v>
      </c>
      <c r="H1208" s="470">
        <f>FINV(0.01,$B$1208,$B$1209)</f>
        <v>2.641676032628636</v>
      </c>
    </row>
    <row r="1209" spans="1:8" ht="13.5" thickBot="1">
      <c r="A1209" s="297" t="s">
        <v>181</v>
      </c>
      <c r="B1209" s="134">
        <f>B1206-B1208</f>
        <v>139</v>
      </c>
      <c r="C1209" s="298">
        <f>SUM(B1197:J1197)</f>
        <v>48840.17231400011</v>
      </c>
      <c r="D1209" s="298">
        <f>C1209/B1209</f>
        <v>351.3681461438857</v>
      </c>
      <c r="E1209" s="298"/>
      <c r="F1209" s="298"/>
      <c r="G1209" s="298"/>
      <c r="H1209" s="471"/>
    </row>
    <row r="1210" spans="1:2" ht="12.75">
      <c r="A1210" s="299" t="s">
        <v>101</v>
      </c>
      <c r="B1210" s="202">
        <f>AVERAGE(B1142:J1166)</f>
        <v>61.66662162162161</v>
      </c>
    </row>
    <row r="1211" spans="1:4" ht="12.75">
      <c r="A1211" s="299" t="s">
        <v>64</v>
      </c>
      <c r="B1211" s="171">
        <f>SQRT(D1209)</f>
        <v>18.744816514009564</v>
      </c>
      <c r="D1211" s="185"/>
    </row>
    <row r="1212" spans="1:2" ht="13.5" thickBot="1">
      <c r="A1212" s="300" t="s">
        <v>184</v>
      </c>
      <c r="B1212" s="301">
        <f>B1211/B1210</f>
        <v>0.30397021956262377</v>
      </c>
    </row>
    <row r="1214" ht="12.75">
      <c r="A1214" s="1"/>
    </row>
    <row r="1215" spans="1:8" ht="12.75">
      <c r="A1215" s="620" t="s">
        <v>96</v>
      </c>
      <c r="B1215" s="385"/>
      <c r="C1215" s="385"/>
      <c r="D1215" s="385"/>
      <c r="E1215" s="385"/>
      <c r="F1215" s="385"/>
      <c r="G1215" s="385"/>
      <c r="H1215" s="385"/>
    </row>
    <row r="1216" spans="1:8" ht="12.75">
      <c r="A1216" s="385"/>
      <c r="B1216" s="385"/>
      <c r="C1216" s="385"/>
      <c r="D1216" s="385"/>
      <c r="E1216" s="385"/>
      <c r="F1216" s="385"/>
      <c r="G1216" s="385"/>
      <c r="H1216" s="385"/>
    </row>
    <row r="1217" spans="1:8" ht="13.5" thickBot="1">
      <c r="A1217" s="390" t="s">
        <v>97</v>
      </c>
      <c r="B1217" s="385"/>
      <c r="C1217" s="385"/>
      <c r="D1217" s="385"/>
      <c r="E1217" s="385"/>
      <c r="F1217" s="385"/>
      <c r="G1217" s="385"/>
      <c r="H1217" s="385"/>
    </row>
    <row r="1218" spans="1:8" ht="12.75">
      <c r="A1218" s="398" t="s">
        <v>98</v>
      </c>
      <c r="B1218" s="398" t="s">
        <v>99</v>
      </c>
      <c r="C1218" s="398" t="s">
        <v>100</v>
      </c>
      <c r="D1218" s="398" t="s">
        <v>101</v>
      </c>
      <c r="E1218" s="398" t="s">
        <v>102</v>
      </c>
      <c r="F1218" s="385"/>
      <c r="G1218" s="385"/>
      <c r="H1218" s="385"/>
    </row>
    <row r="1219" spans="1:8" ht="12.75">
      <c r="A1219" s="621">
        <v>1</v>
      </c>
      <c r="B1219" s="393">
        <v>18</v>
      </c>
      <c r="C1219" s="622">
        <v>1060.86</v>
      </c>
      <c r="D1219" s="623">
        <v>58.93666666666666</v>
      </c>
      <c r="E1219" s="387">
        <v>326.7779411764705</v>
      </c>
      <c r="F1219" s="385"/>
      <c r="G1219" s="385"/>
      <c r="H1219" s="385"/>
    </row>
    <row r="1220" spans="1:8" ht="12.75">
      <c r="A1220" s="621">
        <v>2</v>
      </c>
      <c r="B1220" s="393">
        <v>21</v>
      </c>
      <c r="C1220" s="622">
        <v>1278.51</v>
      </c>
      <c r="D1220" s="623">
        <v>60.88142857142857</v>
      </c>
      <c r="E1220" s="387">
        <v>386.0251928571437</v>
      </c>
      <c r="F1220" s="385"/>
      <c r="G1220" s="385"/>
      <c r="H1220" s="385"/>
    </row>
    <row r="1221" spans="1:8" ht="12.75">
      <c r="A1221" s="621">
        <v>3</v>
      </c>
      <c r="B1221" s="393">
        <v>15</v>
      </c>
      <c r="C1221" s="622">
        <v>1014.75</v>
      </c>
      <c r="D1221" s="623">
        <v>67.65</v>
      </c>
      <c r="E1221" s="387">
        <v>235.98271428571752</v>
      </c>
      <c r="F1221" s="385"/>
      <c r="G1221" s="385"/>
      <c r="H1221" s="385"/>
    </row>
    <row r="1222" spans="1:8" ht="12.75">
      <c r="A1222" s="621">
        <v>4</v>
      </c>
      <c r="B1222" s="393">
        <v>15</v>
      </c>
      <c r="C1222" s="622">
        <v>880.47</v>
      </c>
      <c r="D1222" s="623">
        <v>58.69799999999999</v>
      </c>
      <c r="E1222" s="387">
        <v>483.58798857142966</v>
      </c>
      <c r="F1222" s="385"/>
      <c r="G1222" s="385"/>
      <c r="H1222" s="385"/>
    </row>
    <row r="1223" spans="1:8" ht="12.75">
      <c r="A1223" s="621">
        <v>5</v>
      </c>
      <c r="B1223" s="393">
        <v>14</v>
      </c>
      <c r="C1223" s="622">
        <v>902.64</v>
      </c>
      <c r="D1223" s="623">
        <v>64.47428571428573</v>
      </c>
      <c r="E1223" s="387">
        <v>282.74513406593235</v>
      </c>
      <c r="F1223" s="385"/>
      <c r="G1223" s="385"/>
      <c r="H1223" s="385"/>
    </row>
    <row r="1224" spans="1:8" ht="12.75">
      <c r="A1224" s="621">
        <v>6</v>
      </c>
      <c r="B1224" s="393">
        <v>12</v>
      </c>
      <c r="C1224" s="622">
        <v>783.15</v>
      </c>
      <c r="D1224" s="623">
        <v>65.2625</v>
      </c>
      <c r="E1224" s="387">
        <v>353.88936590909265</v>
      </c>
      <c r="F1224" s="385"/>
      <c r="G1224" s="385"/>
      <c r="H1224" s="385"/>
    </row>
    <row r="1225" spans="1:8" ht="12.75">
      <c r="A1225" s="621">
        <v>7</v>
      </c>
      <c r="B1225" s="393">
        <v>12</v>
      </c>
      <c r="C1225" s="622">
        <v>747.57</v>
      </c>
      <c r="D1225" s="623">
        <v>62.2975</v>
      </c>
      <c r="E1225" s="387">
        <v>275.40485681818313</v>
      </c>
      <c r="F1225" s="385"/>
      <c r="G1225" s="385"/>
      <c r="H1225" s="385"/>
    </row>
    <row r="1226" spans="1:8" ht="12.75">
      <c r="A1226" s="621">
        <v>8</v>
      </c>
      <c r="B1226" s="393">
        <v>25</v>
      </c>
      <c r="C1226" s="622">
        <v>1494.87</v>
      </c>
      <c r="D1226" s="623">
        <v>59.794799999999995</v>
      </c>
      <c r="E1226" s="387">
        <v>341.8320176666669</v>
      </c>
      <c r="F1226" s="385"/>
      <c r="G1226" s="385"/>
      <c r="H1226" s="385"/>
    </row>
    <row r="1227" spans="1:8" ht="13.5" thickBot="1">
      <c r="A1227" s="624">
        <v>9</v>
      </c>
      <c r="B1227" s="389">
        <v>16</v>
      </c>
      <c r="C1227" s="625">
        <v>963.84</v>
      </c>
      <c r="D1227" s="626">
        <v>60.24</v>
      </c>
      <c r="E1227" s="400">
        <v>445.90413333333464</v>
      </c>
      <c r="F1227" s="385"/>
      <c r="G1227" s="385"/>
      <c r="H1227" s="385"/>
    </row>
    <row r="1228" spans="1:8" ht="12.75">
      <c r="A1228" s="385"/>
      <c r="B1228" s="385"/>
      <c r="C1228" s="385"/>
      <c r="D1228" s="385"/>
      <c r="E1228" s="385"/>
      <c r="F1228" s="385"/>
      <c r="G1228" s="385"/>
      <c r="H1228" s="385"/>
    </row>
    <row r="1229" spans="1:8" ht="12.75">
      <c r="A1229" s="385" t="s">
        <v>34</v>
      </c>
      <c r="B1229" s="385"/>
      <c r="C1229" s="385"/>
      <c r="D1229" s="385"/>
      <c r="E1229" s="385"/>
      <c r="F1229" s="385"/>
      <c r="G1229" s="385"/>
      <c r="H1229" s="385"/>
    </row>
    <row r="1230" spans="1:8" ht="12.75">
      <c r="A1230" s="391" t="s">
        <v>41</v>
      </c>
      <c r="B1230" s="391" t="s">
        <v>45</v>
      </c>
      <c r="C1230" s="391" t="s">
        <v>43</v>
      </c>
      <c r="D1230" s="391" t="s">
        <v>46</v>
      </c>
      <c r="E1230" s="391" t="s">
        <v>48</v>
      </c>
      <c r="F1230" s="391" t="s">
        <v>11</v>
      </c>
      <c r="G1230" s="653" t="s">
        <v>50</v>
      </c>
      <c r="H1230" s="653"/>
    </row>
    <row r="1231" spans="1:8" ht="13.5" thickBot="1">
      <c r="A1231" s="392" t="s">
        <v>42</v>
      </c>
      <c r="B1231" s="392" t="s">
        <v>46</v>
      </c>
      <c r="C1231" s="392" t="s">
        <v>44</v>
      </c>
      <c r="D1231" s="392" t="s">
        <v>47</v>
      </c>
      <c r="E1231" s="392" t="s">
        <v>24</v>
      </c>
      <c r="F1231" s="392" t="s">
        <v>49</v>
      </c>
      <c r="G1231" s="392" t="s">
        <v>51</v>
      </c>
      <c r="H1231" s="392" t="s">
        <v>52</v>
      </c>
    </row>
    <row r="1232" spans="1:8" ht="13.5" thickTop="1">
      <c r="A1232" s="393" t="s">
        <v>103</v>
      </c>
      <c r="B1232" s="627">
        <v>1206.7565968107665</v>
      </c>
      <c r="C1232" s="628">
        <v>8</v>
      </c>
      <c r="D1232" s="627">
        <v>150.8445746013458</v>
      </c>
      <c r="E1232" s="627">
        <v>0.42930634508790916</v>
      </c>
      <c r="F1232" s="627">
        <v>0.9018619443686119</v>
      </c>
      <c r="G1232" s="627">
        <v>2.005613453093247</v>
      </c>
      <c r="H1232" s="394">
        <f>FINV(0.01,C1232,C1233)</f>
        <v>2.641676032628636</v>
      </c>
    </row>
    <row r="1233" spans="1:8" ht="12.75">
      <c r="A1233" s="393" t="s">
        <v>104</v>
      </c>
      <c r="B1233" s="627">
        <v>48840.17231400008</v>
      </c>
      <c r="C1233" s="628">
        <v>139</v>
      </c>
      <c r="D1233" s="627">
        <v>351.3681461438855</v>
      </c>
      <c r="E1233" s="627"/>
      <c r="F1233" s="627"/>
      <c r="G1233" s="627"/>
      <c r="H1233" s="385"/>
    </row>
    <row r="1234" spans="1:8" ht="12.75">
      <c r="A1234" s="393"/>
      <c r="B1234" s="627"/>
      <c r="C1234" s="628"/>
      <c r="D1234" s="627"/>
      <c r="E1234" s="627"/>
      <c r="F1234" s="627"/>
      <c r="G1234" s="627"/>
      <c r="H1234" s="385"/>
    </row>
    <row r="1235" spans="1:8" ht="13.5" thickBot="1">
      <c r="A1235" s="389" t="s">
        <v>37</v>
      </c>
      <c r="B1235" s="629">
        <v>50046.92891081085</v>
      </c>
      <c r="C1235" s="630">
        <v>147</v>
      </c>
      <c r="D1235" s="629"/>
      <c r="E1235" s="629"/>
      <c r="F1235" s="629"/>
      <c r="G1235" s="629"/>
      <c r="H1235" s="397"/>
    </row>
    <row r="1237" ht="12.75">
      <c r="A1237" s="1" t="s">
        <v>207</v>
      </c>
    </row>
    <row r="1238" ht="12.75"/>
    <row r="1239" spans="1:3" ht="13.5" thickBot="1">
      <c r="A1239" s="309" t="s">
        <v>151</v>
      </c>
      <c r="B1239" s="310" t="s">
        <v>150</v>
      </c>
      <c r="C1239" s="311" t="s">
        <v>158</v>
      </c>
    </row>
    <row r="1240" spans="1:3" ht="13.5" thickTop="1">
      <c r="A1240" s="23" t="s">
        <v>153</v>
      </c>
      <c r="B1240" s="26">
        <v>1</v>
      </c>
      <c r="C1240" s="183">
        <v>42.34</v>
      </c>
    </row>
    <row r="1241" spans="1:3" ht="12.75">
      <c r="A1241" s="23" t="s">
        <v>153</v>
      </c>
      <c r="B1241" s="26">
        <v>1</v>
      </c>
      <c r="C1241" s="183">
        <v>86.49</v>
      </c>
    </row>
    <row r="1242" spans="1:3" ht="12.75">
      <c r="A1242" s="23" t="s">
        <v>153</v>
      </c>
      <c r="B1242" s="26">
        <v>2</v>
      </c>
      <c r="C1242" s="183">
        <v>39.41</v>
      </c>
    </row>
    <row r="1243" spans="1:3" ht="12.75">
      <c r="A1243" s="23" t="s">
        <v>153</v>
      </c>
      <c r="B1243" s="26">
        <v>4</v>
      </c>
      <c r="C1243" s="183">
        <v>28.11</v>
      </c>
    </row>
    <row r="1244" spans="1:3" ht="12.75">
      <c r="A1244" s="23" t="s">
        <v>153</v>
      </c>
      <c r="B1244" s="26">
        <v>7</v>
      </c>
      <c r="C1244" s="183">
        <v>31.62</v>
      </c>
    </row>
    <row r="1245" spans="1:3" ht="12.75">
      <c r="A1245" s="23" t="s">
        <v>153</v>
      </c>
      <c r="B1245" s="26">
        <v>8</v>
      </c>
      <c r="C1245" s="183">
        <v>63.16</v>
      </c>
    </row>
    <row r="1246" spans="1:3" ht="12.75">
      <c r="A1246" s="23" t="s">
        <v>153</v>
      </c>
      <c r="B1246" s="26">
        <v>8</v>
      </c>
      <c r="C1246" s="183">
        <v>67.73</v>
      </c>
    </row>
    <row r="1247" spans="1:3" ht="12.75">
      <c r="A1247" s="23" t="s">
        <v>153</v>
      </c>
      <c r="B1247" s="26">
        <v>8</v>
      </c>
      <c r="C1247" s="183">
        <v>86.74</v>
      </c>
    </row>
    <row r="1248" spans="1:3" ht="12.75">
      <c r="A1248" s="23" t="s">
        <v>153</v>
      </c>
      <c r="B1248" s="26">
        <v>8</v>
      </c>
      <c r="C1248" s="183">
        <v>34.5</v>
      </c>
    </row>
    <row r="1249" spans="1:3" ht="12.75">
      <c r="A1249" s="23" t="s">
        <v>153</v>
      </c>
      <c r="B1249" s="26">
        <v>9</v>
      </c>
      <c r="C1249" s="183">
        <v>83.62</v>
      </c>
    </row>
    <row r="1250" spans="1:3" ht="12.75">
      <c r="A1250" s="23" t="s">
        <v>153</v>
      </c>
      <c r="B1250" s="26">
        <v>9</v>
      </c>
      <c r="C1250" s="183">
        <v>48.92</v>
      </c>
    </row>
    <row r="1251" spans="1:3" ht="12.75">
      <c r="A1251" s="23" t="s">
        <v>153</v>
      </c>
      <c r="B1251" s="26">
        <v>9</v>
      </c>
      <c r="C1251" s="183">
        <v>30.47</v>
      </c>
    </row>
    <row r="1252" spans="1:3" ht="12.75">
      <c r="A1252" s="23" t="s">
        <v>153</v>
      </c>
      <c r="B1252" s="26">
        <v>9</v>
      </c>
      <c r="C1252" s="183">
        <v>40.23</v>
      </c>
    </row>
    <row r="1253" spans="1:3" ht="12.75">
      <c r="A1253" s="23" t="s">
        <v>154</v>
      </c>
      <c r="B1253" s="26">
        <v>1</v>
      </c>
      <c r="C1253" s="183">
        <v>70.07</v>
      </c>
    </row>
    <row r="1254" spans="1:3" ht="12.75">
      <c r="A1254" s="23" t="s">
        <v>154</v>
      </c>
      <c r="B1254" s="26">
        <v>1</v>
      </c>
      <c r="C1254" s="183">
        <v>34.72</v>
      </c>
    </row>
    <row r="1255" spans="1:3" ht="12.75">
      <c r="A1255" s="23" t="s">
        <v>154</v>
      </c>
      <c r="B1255" s="26">
        <v>2</v>
      </c>
      <c r="C1255" s="183">
        <v>70.8</v>
      </c>
    </row>
    <row r="1256" spans="1:3" ht="12.75">
      <c r="A1256" s="23" t="s">
        <v>154</v>
      </c>
      <c r="B1256" s="26">
        <v>2</v>
      </c>
      <c r="C1256" s="183">
        <v>74.77</v>
      </c>
    </row>
    <row r="1257" spans="1:3" ht="12.75">
      <c r="A1257" s="23" t="s">
        <v>154</v>
      </c>
      <c r="B1257" s="26">
        <v>2</v>
      </c>
      <c r="C1257" s="183">
        <v>38.35</v>
      </c>
    </row>
    <row r="1258" spans="1:3" ht="12.75">
      <c r="A1258" s="23" t="s">
        <v>154</v>
      </c>
      <c r="B1258" s="26">
        <v>2</v>
      </c>
      <c r="C1258" s="183">
        <v>62.2</v>
      </c>
    </row>
    <row r="1259" spans="1:3" ht="12.75">
      <c r="A1259" s="23" t="s">
        <v>154</v>
      </c>
      <c r="B1259" s="26">
        <v>2</v>
      </c>
      <c r="C1259" s="183">
        <v>76.05</v>
      </c>
    </row>
    <row r="1260" spans="1:3" ht="12.75">
      <c r="A1260" s="23" t="s">
        <v>154</v>
      </c>
      <c r="B1260" s="26">
        <v>3</v>
      </c>
      <c r="C1260" s="183">
        <v>74.48</v>
      </c>
    </row>
    <row r="1261" spans="1:3" ht="12.75">
      <c r="A1261" s="23" t="s">
        <v>154</v>
      </c>
      <c r="B1261" s="26">
        <v>3</v>
      </c>
      <c r="C1261" s="183">
        <v>67.68</v>
      </c>
    </row>
    <row r="1262" spans="1:3" ht="12.75">
      <c r="A1262" s="23" t="s">
        <v>154</v>
      </c>
      <c r="B1262" s="26">
        <v>3</v>
      </c>
      <c r="C1262" s="183">
        <v>62.03</v>
      </c>
    </row>
    <row r="1263" spans="1:3" ht="12.75">
      <c r="A1263" s="23" t="s">
        <v>154</v>
      </c>
      <c r="B1263" s="26">
        <v>4</v>
      </c>
      <c r="C1263" s="183">
        <v>83.61</v>
      </c>
    </row>
    <row r="1264" spans="1:3" ht="12.75">
      <c r="A1264" s="23" t="s">
        <v>154</v>
      </c>
      <c r="B1264" s="26">
        <v>5</v>
      </c>
      <c r="C1264" s="183">
        <v>74.65</v>
      </c>
    </row>
    <row r="1265" spans="1:3" ht="12.75">
      <c r="A1265" s="23" t="s">
        <v>154</v>
      </c>
      <c r="B1265" s="26">
        <v>6</v>
      </c>
      <c r="C1265" s="183">
        <v>28.74</v>
      </c>
    </row>
    <row r="1266" spans="1:3" ht="12.75">
      <c r="A1266" s="23" t="s">
        <v>154</v>
      </c>
      <c r="B1266" s="26">
        <v>8</v>
      </c>
      <c r="C1266" s="183">
        <v>28.2</v>
      </c>
    </row>
    <row r="1267" spans="1:3" ht="12.75">
      <c r="A1267" s="23" t="s">
        <v>154</v>
      </c>
      <c r="B1267" s="26">
        <v>9</v>
      </c>
      <c r="C1267" s="183">
        <v>87.49</v>
      </c>
    </row>
    <row r="1268" spans="1:3" ht="12.75">
      <c r="A1268" s="23" t="s">
        <v>157</v>
      </c>
      <c r="B1268" s="26">
        <v>1</v>
      </c>
      <c r="C1268" s="183">
        <v>53.43</v>
      </c>
    </row>
    <row r="1269" spans="1:3" ht="12.75">
      <c r="A1269" s="23" t="s">
        <v>157</v>
      </c>
      <c r="B1269" s="26">
        <v>1</v>
      </c>
      <c r="C1269" s="183">
        <v>48.07</v>
      </c>
    </row>
    <row r="1270" spans="1:3" ht="12.75">
      <c r="A1270" s="23" t="s">
        <v>157</v>
      </c>
      <c r="B1270" s="26">
        <v>1</v>
      </c>
      <c r="C1270" s="183">
        <v>83.23</v>
      </c>
    </row>
    <row r="1271" spans="1:3" ht="12.75">
      <c r="A1271" s="23" t="s">
        <v>157</v>
      </c>
      <c r="B1271" s="26">
        <v>2</v>
      </c>
      <c r="C1271" s="183">
        <v>38.4</v>
      </c>
    </row>
    <row r="1272" spans="1:3" ht="12.75">
      <c r="A1272" s="23" t="s">
        <v>157</v>
      </c>
      <c r="B1272" s="26">
        <v>2</v>
      </c>
      <c r="C1272" s="183">
        <v>58.88</v>
      </c>
    </row>
    <row r="1273" spans="1:3" ht="12.75">
      <c r="A1273" s="23" t="s">
        <v>157</v>
      </c>
      <c r="B1273" s="26">
        <v>2</v>
      </c>
      <c r="C1273" s="183">
        <v>31.29</v>
      </c>
    </row>
    <row r="1274" spans="1:3" ht="12.75">
      <c r="A1274" s="23" t="s">
        <v>157</v>
      </c>
      <c r="B1274" s="26">
        <v>2</v>
      </c>
      <c r="C1274" s="183">
        <v>43.19</v>
      </c>
    </row>
    <row r="1275" spans="1:3" ht="12.75">
      <c r="A1275" s="23" t="s">
        <v>157</v>
      </c>
      <c r="B1275" s="26">
        <v>2</v>
      </c>
      <c r="C1275" s="183">
        <v>46.1</v>
      </c>
    </row>
    <row r="1276" spans="1:3" ht="12.75">
      <c r="A1276" s="23" t="s">
        <v>157</v>
      </c>
      <c r="B1276" s="26">
        <v>3</v>
      </c>
      <c r="C1276" s="183">
        <v>77.48</v>
      </c>
    </row>
    <row r="1277" spans="1:3" ht="12.75">
      <c r="A1277" s="23" t="s">
        <v>157</v>
      </c>
      <c r="B1277" s="26">
        <v>3</v>
      </c>
      <c r="C1277" s="183">
        <v>76.68</v>
      </c>
    </row>
    <row r="1278" spans="1:3" ht="12.75">
      <c r="A1278" s="23" t="s">
        <v>157</v>
      </c>
      <c r="B1278" s="26">
        <v>3</v>
      </c>
      <c r="C1278" s="183">
        <v>86.21</v>
      </c>
    </row>
    <row r="1279" spans="1:3" ht="12.75">
      <c r="A1279" s="23" t="s">
        <v>157</v>
      </c>
      <c r="B1279" s="26">
        <v>3</v>
      </c>
      <c r="C1279" s="183">
        <v>33.32</v>
      </c>
    </row>
    <row r="1280" spans="1:3" ht="12.75">
      <c r="A1280" s="23" t="s">
        <v>157</v>
      </c>
      <c r="B1280" s="26">
        <v>3</v>
      </c>
      <c r="C1280" s="183">
        <v>59.18</v>
      </c>
    </row>
    <row r="1281" spans="1:3" ht="12.75">
      <c r="A1281" s="23" t="s">
        <v>157</v>
      </c>
      <c r="B1281" s="26">
        <v>3</v>
      </c>
      <c r="C1281" s="183">
        <v>75.07</v>
      </c>
    </row>
    <row r="1282" spans="1:3" ht="12.75">
      <c r="A1282" s="23" t="s">
        <v>157</v>
      </c>
      <c r="B1282" s="26">
        <v>4</v>
      </c>
      <c r="C1282" s="183">
        <v>30.1</v>
      </c>
    </row>
    <row r="1283" spans="1:3" ht="12.75">
      <c r="A1283" s="23" t="s">
        <v>157</v>
      </c>
      <c r="B1283" s="26">
        <v>4</v>
      </c>
      <c r="C1283" s="183">
        <v>82.88</v>
      </c>
    </row>
    <row r="1284" spans="1:3" ht="12.75">
      <c r="A1284" s="23" t="s">
        <v>157</v>
      </c>
      <c r="B1284" s="26">
        <v>4</v>
      </c>
      <c r="C1284" s="183">
        <v>50.72</v>
      </c>
    </row>
    <row r="1285" spans="1:3" ht="12.75">
      <c r="A1285" s="23" t="s">
        <v>157</v>
      </c>
      <c r="B1285" s="26">
        <v>4</v>
      </c>
      <c r="C1285" s="183">
        <v>58.64</v>
      </c>
    </row>
    <row r="1286" spans="1:3" ht="12.75">
      <c r="A1286" s="23" t="s">
        <v>157</v>
      </c>
      <c r="B1286" s="26">
        <v>4</v>
      </c>
      <c r="C1286" s="183">
        <v>32.88</v>
      </c>
    </row>
    <row r="1287" spans="1:3" ht="12.75">
      <c r="A1287" s="23" t="s">
        <v>157</v>
      </c>
      <c r="B1287" s="26">
        <v>4</v>
      </c>
      <c r="C1287" s="183">
        <v>60.73</v>
      </c>
    </row>
    <row r="1288" spans="1:3" ht="12.75">
      <c r="A1288" s="23" t="s">
        <v>157</v>
      </c>
      <c r="B1288" s="26">
        <v>5</v>
      </c>
      <c r="C1288" s="183">
        <v>60.84</v>
      </c>
    </row>
    <row r="1289" spans="1:3" ht="12.75">
      <c r="A1289" s="23" t="s">
        <v>157</v>
      </c>
      <c r="B1289" s="26">
        <v>5</v>
      </c>
      <c r="C1289" s="183">
        <v>66.46</v>
      </c>
    </row>
    <row r="1290" spans="1:3" ht="12.75">
      <c r="A1290" s="23" t="s">
        <v>157</v>
      </c>
      <c r="B1290" s="26">
        <v>5</v>
      </c>
      <c r="C1290" s="183">
        <v>86.55</v>
      </c>
    </row>
    <row r="1291" spans="1:3" ht="12.75">
      <c r="A1291" s="23" t="s">
        <v>157</v>
      </c>
      <c r="B1291" s="26">
        <v>6</v>
      </c>
      <c r="C1291" s="183">
        <v>69.43</v>
      </c>
    </row>
    <row r="1292" spans="1:3" ht="12.75">
      <c r="A1292" s="23" t="s">
        <v>157</v>
      </c>
      <c r="B1292" s="26">
        <v>6</v>
      </c>
      <c r="C1292" s="183">
        <v>54.9</v>
      </c>
    </row>
    <row r="1293" spans="1:3" ht="12.75">
      <c r="A1293" s="23" t="s">
        <v>157</v>
      </c>
      <c r="B1293" s="26">
        <v>6</v>
      </c>
      <c r="C1293" s="183">
        <v>76.57</v>
      </c>
    </row>
    <row r="1294" spans="1:3" ht="12.75">
      <c r="A1294" s="23" t="s">
        <v>157</v>
      </c>
      <c r="B1294" s="26">
        <v>6</v>
      </c>
      <c r="C1294" s="183">
        <v>69.05</v>
      </c>
    </row>
    <row r="1295" spans="1:3" ht="12.75">
      <c r="A1295" s="23" t="s">
        <v>157</v>
      </c>
      <c r="B1295" s="26">
        <v>6</v>
      </c>
      <c r="C1295" s="183">
        <v>75.74</v>
      </c>
    </row>
    <row r="1296" spans="1:3" ht="12.75">
      <c r="A1296" s="23" t="s">
        <v>157</v>
      </c>
      <c r="B1296" s="26">
        <v>6</v>
      </c>
      <c r="C1296" s="183">
        <v>87.31</v>
      </c>
    </row>
    <row r="1297" spans="1:3" ht="12.75">
      <c r="A1297" s="23" t="s">
        <v>157</v>
      </c>
      <c r="B1297" s="26">
        <v>7</v>
      </c>
      <c r="C1297" s="183">
        <v>50.76</v>
      </c>
    </row>
    <row r="1298" spans="1:3" ht="12.75">
      <c r="A1298" s="23" t="s">
        <v>157</v>
      </c>
      <c r="B1298" s="26">
        <v>7</v>
      </c>
      <c r="C1298" s="183">
        <v>60.23</v>
      </c>
    </row>
    <row r="1299" spans="1:3" ht="12.75">
      <c r="A1299" s="23" t="s">
        <v>157</v>
      </c>
      <c r="B1299" s="26">
        <v>7</v>
      </c>
      <c r="C1299" s="183">
        <v>80.38</v>
      </c>
    </row>
    <row r="1300" spans="1:3" ht="12.75">
      <c r="A1300" s="23" t="s">
        <v>157</v>
      </c>
      <c r="B1300" s="26">
        <v>7</v>
      </c>
      <c r="C1300" s="183">
        <v>62.71</v>
      </c>
    </row>
    <row r="1301" spans="1:3" ht="12.75">
      <c r="A1301" s="23" t="s">
        <v>157</v>
      </c>
      <c r="B1301" s="26">
        <v>8</v>
      </c>
      <c r="C1301" s="183">
        <v>54.21</v>
      </c>
    </row>
    <row r="1302" spans="1:3" ht="12.75">
      <c r="A1302" s="23" t="s">
        <v>157</v>
      </c>
      <c r="B1302" s="26">
        <v>8</v>
      </c>
      <c r="C1302" s="183">
        <v>47.84</v>
      </c>
    </row>
    <row r="1303" spans="1:3" ht="12.75">
      <c r="A1303" s="23" t="s">
        <v>157</v>
      </c>
      <c r="B1303" s="26">
        <v>8</v>
      </c>
      <c r="C1303" s="183">
        <v>84.41</v>
      </c>
    </row>
    <row r="1304" spans="1:3" ht="12.75">
      <c r="A1304" s="23" t="s">
        <v>157</v>
      </c>
      <c r="B1304" s="26">
        <v>8</v>
      </c>
      <c r="C1304" s="183">
        <v>40.87</v>
      </c>
    </row>
    <row r="1305" spans="1:3" ht="12.75">
      <c r="A1305" s="23" t="s">
        <v>157</v>
      </c>
      <c r="B1305" s="26">
        <v>8</v>
      </c>
      <c r="C1305" s="183">
        <v>55.84</v>
      </c>
    </row>
    <row r="1306" spans="1:3" ht="12.75">
      <c r="A1306" s="23" t="s">
        <v>157</v>
      </c>
      <c r="B1306" s="26">
        <v>8</v>
      </c>
      <c r="C1306" s="183">
        <v>88.58</v>
      </c>
    </row>
    <row r="1307" spans="1:3" ht="12.75">
      <c r="A1307" s="23" t="s">
        <v>157</v>
      </c>
      <c r="B1307" s="26">
        <v>8</v>
      </c>
      <c r="C1307" s="183">
        <v>54.28</v>
      </c>
    </row>
    <row r="1308" spans="1:3" ht="12.75">
      <c r="A1308" s="23" t="s">
        <v>157</v>
      </c>
      <c r="B1308" s="26">
        <v>9</v>
      </c>
      <c r="C1308" s="183">
        <v>43.76</v>
      </c>
    </row>
    <row r="1309" spans="1:3" ht="12.75">
      <c r="A1309" s="23" t="s">
        <v>157</v>
      </c>
      <c r="B1309" s="26">
        <v>9</v>
      </c>
      <c r="C1309" s="183">
        <v>58.28</v>
      </c>
    </row>
    <row r="1310" spans="1:3" ht="12.75">
      <c r="A1310" s="23" t="s">
        <v>157</v>
      </c>
      <c r="B1310" s="26">
        <v>9</v>
      </c>
      <c r="C1310" s="183">
        <v>42.34</v>
      </c>
    </row>
    <row r="1311" spans="1:3" ht="12.75">
      <c r="A1311" s="23" t="s">
        <v>157</v>
      </c>
      <c r="B1311" s="26">
        <v>9</v>
      </c>
      <c r="C1311" s="183">
        <v>44.4</v>
      </c>
    </row>
    <row r="1312" spans="1:3" ht="12.75">
      <c r="A1312" s="23" t="s">
        <v>152</v>
      </c>
      <c r="B1312" s="26">
        <v>1</v>
      </c>
      <c r="C1312" s="183">
        <v>37.47</v>
      </c>
    </row>
    <row r="1313" spans="1:3" ht="12.75">
      <c r="A1313" s="23" t="s">
        <v>152</v>
      </c>
      <c r="B1313" s="26">
        <v>1</v>
      </c>
      <c r="C1313" s="183">
        <v>80.23</v>
      </c>
    </row>
    <row r="1314" spans="1:3" ht="12.75">
      <c r="A1314" s="23" t="s">
        <v>152</v>
      </c>
      <c r="B1314" s="26">
        <v>2</v>
      </c>
      <c r="C1314" s="183">
        <v>79.03</v>
      </c>
    </row>
    <row r="1315" spans="1:3" ht="12.75">
      <c r="A1315" s="23" t="s">
        <v>152</v>
      </c>
      <c r="B1315" s="26">
        <v>4</v>
      </c>
      <c r="C1315" s="183">
        <v>62.19</v>
      </c>
    </row>
    <row r="1316" spans="1:3" ht="12.75">
      <c r="A1316" s="23" t="s">
        <v>152</v>
      </c>
      <c r="B1316" s="26">
        <v>5</v>
      </c>
      <c r="C1316" s="183">
        <v>90.18</v>
      </c>
    </row>
    <row r="1317" spans="1:3" ht="12.75">
      <c r="A1317" s="23" t="s">
        <v>152</v>
      </c>
      <c r="B1317" s="26">
        <v>5</v>
      </c>
      <c r="C1317" s="183">
        <v>62.78</v>
      </c>
    </row>
    <row r="1318" spans="1:3" ht="12.75">
      <c r="A1318" s="23" t="s">
        <v>152</v>
      </c>
      <c r="B1318" s="26">
        <v>5</v>
      </c>
      <c r="C1318" s="183">
        <v>36.6</v>
      </c>
    </row>
    <row r="1319" spans="1:3" ht="12.75">
      <c r="A1319" s="23" t="s">
        <v>152</v>
      </c>
      <c r="B1319" s="26">
        <v>5</v>
      </c>
      <c r="C1319" s="183">
        <v>77.09</v>
      </c>
    </row>
    <row r="1320" spans="1:3" ht="12.75">
      <c r="A1320" s="23" t="s">
        <v>152</v>
      </c>
      <c r="B1320" s="26">
        <v>8</v>
      </c>
      <c r="C1320" s="183">
        <v>78.93</v>
      </c>
    </row>
    <row r="1321" spans="1:3" ht="12.75">
      <c r="A1321" s="23" t="s">
        <v>152</v>
      </c>
      <c r="B1321" s="26">
        <v>8</v>
      </c>
      <c r="C1321" s="183">
        <v>48.31</v>
      </c>
    </row>
    <row r="1322" spans="1:3" ht="12.75">
      <c r="A1322" s="23" t="s">
        <v>152</v>
      </c>
      <c r="B1322" s="26">
        <v>8</v>
      </c>
      <c r="C1322" s="183">
        <v>65.45</v>
      </c>
    </row>
    <row r="1323" spans="1:3" ht="12.75">
      <c r="A1323" s="23" t="s">
        <v>152</v>
      </c>
      <c r="B1323" s="26">
        <v>8</v>
      </c>
      <c r="C1323" s="183">
        <v>62.25</v>
      </c>
    </row>
    <row r="1324" spans="1:3" ht="12.75">
      <c r="A1324" s="23" t="s">
        <v>152</v>
      </c>
      <c r="B1324" s="26">
        <v>9</v>
      </c>
      <c r="C1324" s="183">
        <v>82.86</v>
      </c>
    </row>
    <row r="1325" spans="1:3" ht="12.75">
      <c r="A1325" s="23" t="s">
        <v>152</v>
      </c>
      <c r="B1325" s="26">
        <v>9</v>
      </c>
      <c r="C1325" s="183">
        <v>81.6</v>
      </c>
    </row>
    <row r="1326" spans="1:3" ht="12.75">
      <c r="A1326" s="23" t="s">
        <v>152</v>
      </c>
      <c r="B1326" s="26">
        <v>9</v>
      </c>
      <c r="C1326" s="183">
        <v>82.48</v>
      </c>
    </row>
    <row r="1327" spans="1:3" ht="12.75">
      <c r="A1327" s="23" t="s">
        <v>156</v>
      </c>
      <c r="B1327" s="26">
        <v>1</v>
      </c>
      <c r="C1327" s="183">
        <v>61.15</v>
      </c>
    </row>
    <row r="1328" spans="1:3" ht="12.75">
      <c r="A1328" s="23" t="s">
        <v>156</v>
      </c>
      <c r="B1328" s="26">
        <v>1</v>
      </c>
      <c r="C1328" s="183">
        <v>33.98</v>
      </c>
    </row>
    <row r="1329" spans="1:3" ht="12.75">
      <c r="A1329" s="23" t="s">
        <v>156</v>
      </c>
      <c r="B1329" s="26">
        <v>1</v>
      </c>
      <c r="C1329" s="183">
        <v>54.75</v>
      </c>
    </row>
    <row r="1330" spans="1:3" ht="12.75">
      <c r="A1330" s="23" t="s">
        <v>156</v>
      </c>
      <c r="B1330" s="26">
        <v>1</v>
      </c>
      <c r="C1330" s="183">
        <v>63.94</v>
      </c>
    </row>
    <row r="1331" spans="1:3" ht="12.75">
      <c r="A1331" s="23" t="s">
        <v>156</v>
      </c>
      <c r="B1331" s="26">
        <v>2</v>
      </c>
      <c r="C1331" s="183">
        <v>48.14</v>
      </c>
    </row>
    <row r="1332" spans="1:3" ht="12.75">
      <c r="A1332" s="23" t="s">
        <v>156</v>
      </c>
      <c r="B1332" s="26">
        <v>2</v>
      </c>
      <c r="C1332" s="183">
        <v>62.05</v>
      </c>
    </row>
    <row r="1333" spans="1:3" ht="12.75">
      <c r="A1333" s="23" t="s">
        <v>156</v>
      </c>
      <c r="B1333" s="26">
        <v>3</v>
      </c>
      <c r="C1333" s="183">
        <v>70.37</v>
      </c>
    </row>
    <row r="1334" spans="1:3" ht="12.75">
      <c r="A1334" s="23" t="s">
        <v>156</v>
      </c>
      <c r="B1334" s="26">
        <v>3</v>
      </c>
      <c r="C1334" s="183">
        <v>53.94</v>
      </c>
    </row>
    <row r="1335" spans="1:3" ht="12.75">
      <c r="A1335" s="23" t="s">
        <v>156</v>
      </c>
      <c r="B1335" s="26">
        <v>4</v>
      </c>
      <c r="C1335" s="183">
        <v>30.86</v>
      </c>
    </row>
    <row r="1336" spans="1:3" ht="12.75">
      <c r="A1336" s="23" t="s">
        <v>156</v>
      </c>
      <c r="B1336" s="26">
        <v>5</v>
      </c>
      <c r="C1336" s="183">
        <v>75.43</v>
      </c>
    </row>
    <row r="1337" spans="1:3" ht="12.75">
      <c r="A1337" s="23" t="s">
        <v>156</v>
      </c>
      <c r="B1337" s="26">
        <v>6</v>
      </c>
      <c r="C1337" s="183">
        <v>69.92</v>
      </c>
    </row>
    <row r="1338" spans="1:3" ht="12.75">
      <c r="A1338" s="23" t="s">
        <v>156</v>
      </c>
      <c r="B1338" s="26">
        <v>7</v>
      </c>
      <c r="C1338" s="183">
        <v>80.84</v>
      </c>
    </row>
    <row r="1339" spans="1:3" ht="12.75">
      <c r="A1339" s="23" t="s">
        <v>156</v>
      </c>
      <c r="B1339" s="26">
        <v>7</v>
      </c>
      <c r="C1339" s="183">
        <v>41.96</v>
      </c>
    </row>
    <row r="1340" spans="1:3" ht="12.75">
      <c r="A1340" s="23" t="s">
        <v>156</v>
      </c>
      <c r="B1340" s="26">
        <v>7</v>
      </c>
      <c r="C1340" s="183">
        <v>52.99</v>
      </c>
    </row>
    <row r="1341" spans="1:3" ht="12.75">
      <c r="A1341" s="23" t="s">
        <v>156</v>
      </c>
      <c r="B1341" s="26">
        <v>8</v>
      </c>
      <c r="C1341" s="183">
        <v>62.03</v>
      </c>
    </row>
    <row r="1342" spans="1:3" ht="12.75">
      <c r="A1342" s="23" t="s">
        <v>156</v>
      </c>
      <c r="B1342" s="26">
        <v>8</v>
      </c>
      <c r="C1342" s="183">
        <v>50.59</v>
      </c>
    </row>
    <row r="1343" spans="1:3" s="255" customFormat="1" ht="12.75">
      <c r="A1343" s="258" t="s">
        <v>156</v>
      </c>
      <c r="B1343" s="190">
        <v>8</v>
      </c>
      <c r="C1343" s="312">
        <v>45.39</v>
      </c>
    </row>
    <row r="1344" spans="1:3" ht="12.75">
      <c r="A1344" s="23" t="s">
        <v>155</v>
      </c>
      <c r="B1344" s="26">
        <v>1</v>
      </c>
      <c r="C1344" s="183">
        <v>84.71</v>
      </c>
    </row>
    <row r="1345" spans="1:3" ht="12.75">
      <c r="A1345" s="23" t="s">
        <v>155</v>
      </c>
      <c r="B1345" s="26">
        <v>1</v>
      </c>
      <c r="C1345" s="183">
        <v>76.09</v>
      </c>
    </row>
    <row r="1346" spans="1:3" ht="12.75">
      <c r="A1346" s="23" t="s">
        <v>155</v>
      </c>
      <c r="B1346" s="26">
        <v>1</v>
      </c>
      <c r="C1346" s="183">
        <v>40.01</v>
      </c>
    </row>
    <row r="1347" spans="1:3" ht="12.75">
      <c r="A1347" s="23" t="s">
        <v>155</v>
      </c>
      <c r="B1347" s="26">
        <v>1</v>
      </c>
      <c r="C1347" s="183">
        <v>46.7</v>
      </c>
    </row>
    <row r="1348" spans="1:3" ht="12.75">
      <c r="A1348" s="23" t="s">
        <v>155</v>
      </c>
      <c r="B1348" s="26">
        <v>1</v>
      </c>
      <c r="C1348" s="183">
        <v>63.48</v>
      </c>
    </row>
    <row r="1349" spans="1:3" ht="12.75">
      <c r="A1349" s="23" t="s">
        <v>155</v>
      </c>
      <c r="B1349" s="26">
        <v>2</v>
      </c>
      <c r="C1349" s="183">
        <v>46.98</v>
      </c>
    </row>
    <row r="1350" spans="1:3" ht="12.75">
      <c r="A1350" s="23" t="s">
        <v>155</v>
      </c>
      <c r="B1350" s="26">
        <v>2</v>
      </c>
      <c r="C1350" s="183">
        <v>92.55</v>
      </c>
    </row>
    <row r="1351" spans="1:3" ht="12.75">
      <c r="A1351" s="23" t="s">
        <v>155</v>
      </c>
      <c r="B1351" s="26">
        <v>2</v>
      </c>
      <c r="C1351" s="183">
        <v>44.84</v>
      </c>
    </row>
    <row r="1352" spans="1:3" ht="12.75">
      <c r="A1352" s="23" t="s">
        <v>155</v>
      </c>
      <c r="B1352" s="26">
        <v>2</v>
      </c>
      <c r="C1352" s="183">
        <v>71.04</v>
      </c>
    </row>
    <row r="1353" spans="1:3" ht="12.75">
      <c r="A1353" s="23" t="s">
        <v>155</v>
      </c>
      <c r="B1353" s="26">
        <v>2</v>
      </c>
      <c r="C1353" s="183">
        <v>94.68</v>
      </c>
    </row>
    <row r="1354" spans="1:3" ht="12.75">
      <c r="A1354" s="23" t="s">
        <v>155</v>
      </c>
      <c r="B1354" s="26">
        <v>2</v>
      </c>
      <c r="C1354" s="183">
        <v>93.99</v>
      </c>
    </row>
    <row r="1355" spans="1:3" ht="12.75">
      <c r="A1355" s="23" t="s">
        <v>155</v>
      </c>
      <c r="B1355" s="26">
        <v>2</v>
      </c>
      <c r="C1355" s="183">
        <v>65.77</v>
      </c>
    </row>
    <row r="1356" spans="1:3" ht="12.75">
      <c r="A1356" s="23" t="s">
        <v>155</v>
      </c>
      <c r="B1356" s="26">
        <v>3</v>
      </c>
      <c r="C1356" s="183">
        <v>88.91</v>
      </c>
    </row>
    <row r="1357" spans="1:3" ht="12.75">
      <c r="A1357" s="23" t="s">
        <v>155</v>
      </c>
      <c r="B1357" s="26">
        <v>3</v>
      </c>
      <c r="C1357" s="183">
        <v>81.17</v>
      </c>
    </row>
    <row r="1358" spans="1:3" ht="12.75">
      <c r="A1358" s="23" t="s">
        <v>155</v>
      </c>
      <c r="B1358" s="26">
        <v>3</v>
      </c>
      <c r="C1358" s="183">
        <v>64.14</v>
      </c>
    </row>
    <row r="1359" spans="1:3" ht="12.75">
      <c r="A1359" s="23" t="s">
        <v>155</v>
      </c>
      <c r="B1359" s="26">
        <v>3</v>
      </c>
      <c r="C1359" s="183">
        <v>44.09</v>
      </c>
    </row>
    <row r="1360" spans="1:3" ht="12.75">
      <c r="A1360" s="23" t="s">
        <v>155</v>
      </c>
      <c r="B1360" s="26">
        <v>4</v>
      </c>
      <c r="C1360" s="183">
        <v>45.67</v>
      </c>
    </row>
    <row r="1361" spans="1:3" ht="12.75">
      <c r="A1361" s="23" t="s">
        <v>155</v>
      </c>
      <c r="B1361" s="26">
        <v>4</v>
      </c>
      <c r="C1361" s="183">
        <v>91.42</v>
      </c>
    </row>
    <row r="1362" spans="1:3" ht="12.75">
      <c r="A1362" s="23" t="s">
        <v>155</v>
      </c>
      <c r="B1362" s="26">
        <v>4</v>
      </c>
      <c r="C1362" s="183">
        <v>59.49</v>
      </c>
    </row>
    <row r="1363" spans="1:3" ht="12.75">
      <c r="A1363" s="23" t="s">
        <v>155</v>
      </c>
      <c r="B1363" s="26">
        <v>4</v>
      </c>
      <c r="C1363" s="183">
        <v>80.82</v>
      </c>
    </row>
    <row r="1364" spans="1:3" ht="12.75">
      <c r="A1364" s="23" t="s">
        <v>155</v>
      </c>
      <c r="B1364" s="26">
        <v>4</v>
      </c>
      <c r="C1364" s="183">
        <v>82.35</v>
      </c>
    </row>
    <row r="1365" spans="1:3" ht="12.75">
      <c r="A1365" s="23" t="s">
        <v>155</v>
      </c>
      <c r="B1365" s="26">
        <v>5</v>
      </c>
      <c r="C1365" s="183">
        <v>55.71</v>
      </c>
    </row>
    <row r="1366" spans="1:3" ht="12.75">
      <c r="A1366" s="23" t="s">
        <v>155</v>
      </c>
      <c r="B1366" s="26">
        <v>5</v>
      </c>
      <c r="C1366" s="183">
        <v>49.47</v>
      </c>
    </row>
    <row r="1367" spans="1:3" ht="12.75">
      <c r="A1367" s="23" t="s">
        <v>155</v>
      </c>
      <c r="B1367" s="26">
        <v>5</v>
      </c>
      <c r="C1367" s="183">
        <v>56.01</v>
      </c>
    </row>
    <row r="1368" spans="1:3" ht="12.75">
      <c r="A1368" s="23" t="s">
        <v>155</v>
      </c>
      <c r="B1368" s="26">
        <v>5</v>
      </c>
      <c r="C1368" s="183">
        <v>35.3</v>
      </c>
    </row>
    <row r="1369" spans="1:3" ht="12.75">
      <c r="A1369" s="23" t="s">
        <v>155</v>
      </c>
      <c r="B1369" s="26">
        <v>5</v>
      </c>
      <c r="C1369" s="183">
        <v>75.57</v>
      </c>
    </row>
    <row r="1370" spans="1:3" ht="12.75">
      <c r="A1370" s="23" t="s">
        <v>155</v>
      </c>
      <c r="B1370" s="26">
        <v>6</v>
      </c>
      <c r="C1370" s="183">
        <v>89.43</v>
      </c>
    </row>
    <row r="1371" spans="1:3" ht="12.75">
      <c r="A1371" s="23" t="s">
        <v>155</v>
      </c>
      <c r="B1371" s="26">
        <v>6</v>
      </c>
      <c r="C1371" s="183">
        <v>43.47</v>
      </c>
    </row>
    <row r="1372" spans="1:3" ht="12.75">
      <c r="A1372" s="23" t="s">
        <v>155</v>
      </c>
      <c r="B1372" s="26">
        <v>6</v>
      </c>
      <c r="C1372" s="183">
        <v>42.8</v>
      </c>
    </row>
    <row r="1373" spans="1:3" ht="12.75">
      <c r="A1373" s="23" t="s">
        <v>155</v>
      </c>
      <c r="B1373" s="26">
        <v>6</v>
      </c>
      <c r="C1373" s="183">
        <v>75.79</v>
      </c>
    </row>
    <row r="1374" spans="1:3" ht="12.75">
      <c r="A1374" s="23" t="s">
        <v>155</v>
      </c>
      <c r="B1374" s="26">
        <v>7</v>
      </c>
      <c r="C1374" s="183">
        <v>69.88</v>
      </c>
    </row>
    <row r="1375" spans="1:3" ht="12.75">
      <c r="A1375" s="23" t="s">
        <v>155</v>
      </c>
      <c r="B1375" s="26">
        <v>7</v>
      </c>
      <c r="C1375" s="183">
        <v>73.88</v>
      </c>
    </row>
    <row r="1376" spans="1:3" ht="12.75">
      <c r="A1376" s="23" t="s">
        <v>155</v>
      </c>
      <c r="B1376" s="26">
        <v>7</v>
      </c>
      <c r="C1376" s="183">
        <v>56.48</v>
      </c>
    </row>
    <row r="1377" spans="1:3" ht="12.75">
      <c r="A1377" s="23" t="s">
        <v>155</v>
      </c>
      <c r="B1377" s="26">
        <v>7</v>
      </c>
      <c r="C1377" s="183">
        <v>85.84</v>
      </c>
    </row>
    <row r="1378" spans="1:3" ht="12.75">
      <c r="A1378" s="23" t="s">
        <v>155</v>
      </c>
      <c r="B1378" s="26">
        <v>8</v>
      </c>
      <c r="C1378" s="183">
        <v>58.37</v>
      </c>
    </row>
    <row r="1379" spans="1:3" ht="12.75">
      <c r="A1379" s="23" t="s">
        <v>155</v>
      </c>
      <c r="B1379" s="26">
        <v>8</v>
      </c>
      <c r="C1379" s="183">
        <v>97.47</v>
      </c>
    </row>
    <row r="1380" spans="1:3" ht="12.75">
      <c r="A1380" s="23" t="s">
        <v>155</v>
      </c>
      <c r="B1380" s="26">
        <v>8</v>
      </c>
      <c r="C1380" s="183">
        <v>34.88</v>
      </c>
    </row>
    <row r="1381" spans="1:3" ht="12.75">
      <c r="A1381" s="23" t="s">
        <v>155</v>
      </c>
      <c r="B1381" s="26">
        <v>8</v>
      </c>
      <c r="C1381" s="183">
        <v>61.59</v>
      </c>
    </row>
    <row r="1382" spans="1:3" ht="12.75">
      <c r="A1382" s="23" t="s">
        <v>155</v>
      </c>
      <c r="B1382" s="26">
        <v>8</v>
      </c>
      <c r="C1382" s="183">
        <v>82.45</v>
      </c>
    </row>
    <row r="1383" spans="1:3" ht="12.75">
      <c r="A1383" s="23" t="s">
        <v>155</v>
      </c>
      <c r="B1383" s="26">
        <v>8</v>
      </c>
      <c r="C1383" s="183">
        <v>40.8</v>
      </c>
    </row>
    <row r="1384" spans="1:3" ht="12.75">
      <c r="A1384" s="23" t="s">
        <v>155</v>
      </c>
      <c r="B1384" s="26">
        <v>9</v>
      </c>
      <c r="C1384" s="183">
        <v>50.76</v>
      </c>
    </row>
    <row r="1385" spans="1:3" ht="12.75">
      <c r="A1385" s="23" t="s">
        <v>155</v>
      </c>
      <c r="B1385" s="26">
        <v>9</v>
      </c>
      <c r="C1385" s="183">
        <v>36.18</v>
      </c>
    </row>
    <row r="1386" spans="1:3" ht="12.75">
      <c r="A1386" s="23" t="s">
        <v>155</v>
      </c>
      <c r="B1386" s="26">
        <v>9</v>
      </c>
      <c r="C1386" s="183">
        <v>58.53</v>
      </c>
    </row>
    <row r="1387" spans="1:3" ht="12.75">
      <c r="A1387" s="33" t="s">
        <v>155</v>
      </c>
      <c r="B1387" s="63">
        <v>9</v>
      </c>
      <c r="C1387" s="184">
        <v>91.92</v>
      </c>
    </row>
    <row r="1390" spans="1:7" ht="12.75">
      <c r="A1390" s="36"/>
      <c r="B1390" s="638" t="s">
        <v>183</v>
      </c>
      <c r="C1390" s="638"/>
      <c r="D1390" s="638"/>
      <c r="E1390" s="638"/>
      <c r="F1390" s="638"/>
      <c r="G1390" s="639"/>
    </row>
    <row r="1391" spans="1:7" ht="13.5" thickBot="1">
      <c r="A1391" s="28" t="s">
        <v>182</v>
      </c>
      <c r="B1391" s="153" t="s">
        <v>153</v>
      </c>
      <c r="C1391" s="28" t="s">
        <v>154</v>
      </c>
      <c r="D1391" s="153" t="s">
        <v>157</v>
      </c>
      <c r="E1391" s="28" t="s">
        <v>152</v>
      </c>
      <c r="F1391" s="153" t="s">
        <v>156</v>
      </c>
      <c r="G1391" s="28" t="s">
        <v>155</v>
      </c>
    </row>
    <row r="1392" spans="1:7" ht="13.5" thickTop="1">
      <c r="A1392" s="26">
        <v>1</v>
      </c>
      <c r="B1392" s="264">
        <f aca="true" t="shared" si="54" ref="B1392:B1404">C1240</f>
        <v>42.34</v>
      </c>
      <c r="C1392" s="268">
        <f aca="true" t="shared" si="55" ref="C1392:C1406">C1253</f>
        <v>70.07</v>
      </c>
      <c r="D1392" s="264">
        <f aca="true" t="shared" si="56" ref="D1392:D1435">C1268</f>
        <v>53.43</v>
      </c>
      <c r="E1392" s="202">
        <f aca="true" t="shared" si="57" ref="E1392:E1406">C1312</f>
        <v>37.47</v>
      </c>
      <c r="F1392" s="202">
        <f aca="true" t="shared" si="58" ref="F1392:F1408">C1327</f>
        <v>61.15</v>
      </c>
      <c r="G1392" s="268">
        <f aca="true" t="shared" si="59" ref="G1392:G1435">C1344</f>
        <v>84.71</v>
      </c>
    </row>
    <row r="1393" spans="1:7" ht="12.75">
      <c r="A1393" s="26">
        <v>2</v>
      </c>
      <c r="B1393" s="264">
        <f t="shared" si="54"/>
        <v>86.49</v>
      </c>
      <c r="C1393" s="268">
        <f t="shared" si="55"/>
        <v>34.72</v>
      </c>
      <c r="D1393" s="264">
        <f t="shared" si="56"/>
        <v>48.07</v>
      </c>
      <c r="E1393" s="202">
        <f t="shared" si="57"/>
        <v>80.23</v>
      </c>
      <c r="F1393" s="202">
        <f t="shared" si="58"/>
        <v>33.98</v>
      </c>
      <c r="G1393" s="268">
        <f t="shared" si="59"/>
        <v>76.09</v>
      </c>
    </row>
    <row r="1394" spans="1:7" ht="12.75">
      <c r="A1394" s="26">
        <v>3</v>
      </c>
      <c r="B1394" s="264">
        <f t="shared" si="54"/>
        <v>39.41</v>
      </c>
      <c r="C1394" s="268">
        <f t="shared" si="55"/>
        <v>70.8</v>
      </c>
      <c r="D1394" s="264">
        <f t="shared" si="56"/>
        <v>83.23</v>
      </c>
      <c r="E1394" s="202">
        <f t="shared" si="57"/>
        <v>79.03</v>
      </c>
      <c r="F1394" s="202">
        <f t="shared" si="58"/>
        <v>54.75</v>
      </c>
      <c r="G1394" s="268">
        <f t="shared" si="59"/>
        <v>40.01</v>
      </c>
    </row>
    <row r="1395" spans="1:7" ht="12.75">
      <c r="A1395" s="26">
        <v>4</v>
      </c>
      <c r="B1395" s="264">
        <f t="shared" si="54"/>
        <v>28.11</v>
      </c>
      <c r="C1395" s="268">
        <f t="shared" si="55"/>
        <v>74.77</v>
      </c>
      <c r="D1395" s="264">
        <f t="shared" si="56"/>
        <v>38.4</v>
      </c>
      <c r="E1395" s="202">
        <f t="shared" si="57"/>
        <v>62.19</v>
      </c>
      <c r="F1395" s="202">
        <f t="shared" si="58"/>
        <v>63.94</v>
      </c>
      <c r="G1395" s="268">
        <f t="shared" si="59"/>
        <v>46.7</v>
      </c>
    </row>
    <row r="1396" spans="1:7" ht="12.75">
      <c r="A1396" s="26">
        <v>5</v>
      </c>
      <c r="B1396" s="264">
        <f t="shared" si="54"/>
        <v>31.62</v>
      </c>
      <c r="C1396" s="268">
        <f t="shared" si="55"/>
        <v>38.35</v>
      </c>
      <c r="D1396" s="264">
        <f t="shared" si="56"/>
        <v>58.88</v>
      </c>
      <c r="E1396" s="202">
        <f t="shared" si="57"/>
        <v>90.18</v>
      </c>
      <c r="F1396" s="202">
        <f t="shared" si="58"/>
        <v>48.14</v>
      </c>
      <c r="G1396" s="268">
        <f t="shared" si="59"/>
        <v>63.48</v>
      </c>
    </row>
    <row r="1397" spans="1:7" ht="12.75">
      <c r="A1397" s="26">
        <v>6</v>
      </c>
      <c r="B1397" s="264">
        <f t="shared" si="54"/>
        <v>63.16</v>
      </c>
      <c r="C1397" s="268">
        <f t="shared" si="55"/>
        <v>62.2</v>
      </c>
      <c r="D1397" s="264">
        <f t="shared" si="56"/>
        <v>31.29</v>
      </c>
      <c r="E1397" s="202">
        <f t="shared" si="57"/>
        <v>62.78</v>
      </c>
      <c r="F1397" s="202">
        <f t="shared" si="58"/>
        <v>62.05</v>
      </c>
      <c r="G1397" s="268">
        <f t="shared" si="59"/>
        <v>46.98</v>
      </c>
    </row>
    <row r="1398" spans="1:7" ht="12.75">
      <c r="A1398" s="26">
        <v>7</v>
      </c>
      <c r="B1398" s="264">
        <f t="shared" si="54"/>
        <v>67.73</v>
      </c>
      <c r="C1398" s="268">
        <f t="shared" si="55"/>
        <v>76.05</v>
      </c>
      <c r="D1398" s="264">
        <f t="shared" si="56"/>
        <v>43.19</v>
      </c>
      <c r="E1398" s="202">
        <f t="shared" si="57"/>
        <v>36.6</v>
      </c>
      <c r="F1398" s="202">
        <f t="shared" si="58"/>
        <v>70.37</v>
      </c>
      <c r="G1398" s="268">
        <f t="shared" si="59"/>
        <v>92.55</v>
      </c>
    </row>
    <row r="1399" spans="1:7" ht="12.75">
      <c r="A1399" s="26">
        <v>8</v>
      </c>
      <c r="B1399" s="264">
        <f t="shared" si="54"/>
        <v>86.74</v>
      </c>
      <c r="C1399" s="268">
        <f t="shared" si="55"/>
        <v>74.48</v>
      </c>
      <c r="D1399" s="264">
        <f t="shared" si="56"/>
        <v>46.1</v>
      </c>
      <c r="E1399" s="202">
        <f t="shared" si="57"/>
        <v>77.09</v>
      </c>
      <c r="F1399" s="202">
        <f t="shared" si="58"/>
        <v>53.94</v>
      </c>
      <c r="G1399" s="268">
        <f t="shared" si="59"/>
        <v>44.84</v>
      </c>
    </row>
    <row r="1400" spans="1:7" ht="12.75">
      <c r="A1400" s="26">
        <v>9</v>
      </c>
      <c r="B1400" s="264">
        <f t="shared" si="54"/>
        <v>34.5</v>
      </c>
      <c r="C1400" s="268">
        <f t="shared" si="55"/>
        <v>67.68</v>
      </c>
      <c r="D1400" s="264">
        <f t="shared" si="56"/>
        <v>77.48</v>
      </c>
      <c r="E1400" s="202">
        <f t="shared" si="57"/>
        <v>78.93</v>
      </c>
      <c r="F1400" s="202">
        <f t="shared" si="58"/>
        <v>30.86</v>
      </c>
      <c r="G1400" s="268">
        <f t="shared" si="59"/>
        <v>71.04</v>
      </c>
    </row>
    <row r="1401" spans="1:7" ht="12.75">
      <c r="A1401" s="26">
        <v>10</v>
      </c>
      <c r="B1401" s="264">
        <f t="shared" si="54"/>
        <v>83.62</v>
      </c>
      <c r="C1401" s="268">
        <f t="shared" si="55"/>
        <v>62.03</v>
      </c>
      <c r="D1401" s="264">
        <f t="shared" si="56"/>
        <v>76.68</v>
      </c>
      <c r="E1401" s="202">
        <f t="shared" si="57"/>
        <v>48.31</v>
      </c>
      <c r="F1401" s="202">
        <f t="shared" si="58"/>
        <v>75.43</v>
      </c>
      <c r="G1401" s="268">
        <f t="shared" si="59"/>
        <v>94.68</v>
      </c>
    </row>
    <row r="1402" spans="1:7" ht="12.75">
      <c r="A1402" s="26">
        <v>11</v>
      </c>
      <c r="B1402" s="264">
        <f t="shared" si="54"/>
        <v>48.92</v>
      </c>
      <c r="C1402" s="268">
        <f t="shared" si="55"/>
        <v>83.61</v>
      </c>
      <c r="D1402" s="264">
        <f t="shared" si="56"/>
        <v>86.21</v>
      </c>
      <c r="E1402" s="202">
        <f t="shared" si="57"/>
        <v>65.45</v>
      </c>
      <c r="F1402" s="202">
        <f t="shared" si="58"/>
        <v>69.92</v>
      </c>
      <c r="G1402" s="268">
        <f t="shared" si="59"/>
        <v>93.99</v>
      </c>
    </row>
    <row r="1403" spans="1:7" ht="12.75">
      <c r="A1403" s="26">
        <v>12</v>
      </c>
      <c r="B1403" s="264">
        <f t="shared" si="54"/>
        <v>30.47</v>
      </c>
      <c r="C1403" s="268">
        <f t="shared" si="55"/>
        <v>74.65</v>
      </c>
      <c r="D1403" s="264">
        <f t="shared" si="56"/>
        <v>33.32</v>
      </c>
      <c r="E1403" s="202">
        <f t="shared" si="57"/>
        <v>62.25</v>
      </c>
      <c r="F1403" s="202">
        <f t="shared" si="58"/>
        <v>80.84</v>
      </c>
      <c r="G1403" s="268">
        <f t="shared" si="59"/>
        <v>65.77</v>
      </c>
    </row>
    <row r="1404" spans="1:7" ht="12.75">
      <c r="A1404" s="26">
        <v>13</v>
      </c>
      <c r="B1404" s="264">
        <f t="shared" si="54"/>
        <v>40.23</v>
      </c>
      <c r="C1404" s="268">
        <f t="shared" si="55"/>
        <v>28.74</v>
      </c>
      <c r="D1404" s="264">
        <f t="shared" si="56"/>
        <v>59.18</v>
      </c>
      <c r="E1404" s="202">
        <f t="shared" si="57"/>
        <v>82.86</v>
      </c>
      <c r="F1404" s="202">
        <f t="shared" si="58"/>
        <v>41.96</v>
      </c>
      <c r="G1404" s="268">
        <f t="shared" si="59"/>
        <v>88.91</v>
      </c>
    </row>
    <row r="1405" spans="1:7" ht="12.75">
      <c r="A1405" s="26">
        <v>14</v>
      </c>
      <c r="B1405" s="25"/>
      <c r="C1405" s="268">
        <f t="shared" si="55"/>
        <v>28.2</v>
      </c>
      <c r="D1405" s="264">
        <f t="shared" si="56"/>
        <v>75.07</v>
      </c>
      <c r="E1405" s="202">
        <f t="shared" si="57"/>
        <v>81.6</v>
      </c>
      <c r="F1405" s="202">
        <f t="shared" si="58"/>
        <v>52.99</v>
      </c>
      <c r="G1405" s="268">
        <f t="shared" si="59"/>
        <v>81.17</v>
      </c>
    </row>
    <row r="1406" spans="1:7" ht="12.75">
      <c r="A1406" s="26">
        <v>15</v>
      </c>
      <c r="B1406" s="25"/>
      <c r="C1406" s="268">
        <f t="shared" si="55"/>
        <v>87.49</v>
      </c>
      <c r="D1406" s="264">
        <f t="shared" si="56"/>
        <v>30.1</v>
      </c>
      <c r="E1406" s="202">
        <f t="shared" si="57"/>
        <v>82.48</v>
      </c>
      <c r="F1406" s="202">
        <f t="shared" si="58"/>
        <v>62.03</v>
      </c>
      <c r="G1406" s="268">
        <f t="shared" si="59"/>
        <v>64.14</v>
      </c>
    </row>
    <row r="1407" spans="1:7" ht="12.75">
      <c r="A1407" s="26">
        <v>16</v>
      </c>
      <c r="B1407" s="25"/>
      <c r="C1407" s="26"/>
      <c r="D1407" s="264">
        <f t="shared" si="56"/>
        <v>82.88</v>
      </c>
      <c r="E1407" s="26"/>
      <c r="F1407" s="202">
        <f t="shared" si="58"/>
        <v>50.59</v>
      </c>
      <c r="G1407" s="268">
        <f t="shared" si="59"/>
        <v>44.09</v>
      </c>
    </row>
    <row r="1408" spans="1:7" ht="12.75">
      <c r="A1408" s="26">
        <v>17</v>
      </c>
      <c r="B1408" s="257"/>
      <c r="C1408" s="190"/>
      <c r="D1408" s="313">
        <f t="shared" si="56"/>
        <v>50.72</v>
      </c>
      <c r="E1408" s="190"/>
      <c r="F1408" s="202">
        <f t="shared" si="58"/>
        <v>45.39</v>
      </c>
      <c r="G1408" s="268">
        <f t="shared" si="59"/>
        <v>45.67</v>
      </c>
    </row>
    <row r="1409" spans="1:7" ht="12.75">
      <c r="A1409" s="26">
        <v>18</v>
      </c>
      <c r="B1409" s="25"/>
      <c r="C1409" s="26"/>
      <c r="D1409" s="264">
        <f t="shared" si="56"/>
        <v>58.64</v>
      </c>
      <c r="E1409" s="26"/>
      <c r="F1409" s="25"/>
      <c r="G1409" s="268">
        <f t="shared" si="59"/>
        <v>91.42</v>
      </c>
    </row>
    <row r="1410" spans="1:7" ht="12.75">
      <c r="A1410" s="26">
        <v>19</v>
      </c>
      <c r="B1410" s="25"/>
      <c r="C1410" s="26"/>
      <c r="D1410" s="264">
        <f t="shared" si="56"/>
        <v>32.88</v>
      </c>
      <c r="E1410" s="26"/>
      <c r="F1410" s="25"/>
      <c r="G1410" s="268">
        <f t="shared" si="59"/>
        <v>59.49</v>
      </c>
    </row>
    <row r="1411" spans="1:7" ht="12.75">
      <c r="A1411" s="26">
        <v>20</v>
      </c>
      <c r="B1411" s="25"/>
      <c r="C1411" s="26"/>
      <c r="D1411" s="264">
        <f t="shared" si="56"/>
        <v>60.73</v>
      </c>
      <c r="E1411" s="26"/>
      <c r="F1411" s="25"/>
      <c r="G1411" s="268">
        <f t="shared" si="59"/>
        <v>80.82</v>
      </c>
    </row>
    <row r="1412" spans="1:7" ht="12.75">
      <c r="A1412" s="26">
        <v>21</v>
      </c>
      <c r="B1412" s="25"/>
      <c r="C1412" s="26"/>
      <c r="D1412" s="264">
        <f t="shared" si="56"/>
        <v>60.84</v>
      </c>
      <c r="E1412" s="26"/>
      <c r="F1412" s="25"/>
      <c r="G1412" s="268">
        <f t="shared" si="59"/>
        <v>82.35</v>
      </c>
    </row>
    <row r="1413" spans="1:7" ht="12.75">
      <c r="A1413" s="26">
        <v>22</v>
      </c>
      <c r="B1413" s="25"/>
      <c r="C1413" s="26"/>
      <c r="D1413" s="264">
        <f t="shared" si="56"/>
        <v>66.46</v>
      </c>
      <c r="E1413" s="26"/>
      <c r="F1413" s="25"/>
      <c r="G1413" s="268">
        <f t="shared" si="59"/>
        <v>55.71</v>
      </c>
    </row>
    <row r="1414" spans="1:7" ht="12.75">
      <c r="A1414" s="26">
        <v>23</v>
      </c>
      <c r="B1414" s="25"/>
      <c r="C1414" s="26"/>
      <c r="D1414" s="264">
        <f t="shared" si="56"/>
        <v>86.55</v>
      </c>
      <c r="E1414" s="26"/>
      <c r="F1414" s="25"/>
      <c r="G1414" s="268">
        <f t="shared" si="59"/>
        <v>49.47</v>
      </c>
    </row>
    <row r="1415" spans="1:7" ht="12.75">
      <c r="A1415" s="26">
        <v>24</v>
      </c>
      <c r="B1415" s="25"/>
      <c r="C1415" s="26"/>
      <c r="D1415" s="264">
        <f t="shared" si="56"/>
        <v>69.43</v>
      </c>
      <c r="E1415" s="26"/>
      <c r="F1415" s="25"/>
      <c r="G1415" s="268">
        <f t="shared" si="59"/>
        <v>56.01</v>
      </c>
    </row>
    <row r="1416" spans="1:7" ht="12.75">
      <c r="A1416" s="26">
        <v>25</v>
      </c>
      <c r="B1416" s="25"/>
      <c r="C1416" s="26"/>
      <c r="D1416" s="264">
        <f t="shared" si="56"/>
        <v>54.9</v>
      </c>
      <c r="E1416" s="26"/>
      <c r="F1416" s="25"/>
      <c r="G1416" s="268">
        <f t="shared" si="59"/>
        <v>35.3</v>
      </c>
    </row>
    <row r="1417" spans="1:7" ht="12.75">
      <c r="A1417" s="26">
        <v>26</v>
      </c>
      <c r="B1417" s="25"/>
      <c r="C1417" s="26"/>
      <c r="D1417" s="264">
        <f t="shared" si="56"/>
        <v>76.57</v>
      </c>
      <c r="E1417" s="26"/>
      <c r="F1417" s="25"/>
      <c r="G1417" s="268">
        <f t="shared" si="59"/>
        <v>75.57</v>
      </c>
    </row>
    <row r="1418" spans="1:7" ht="12.75">
      <c r="A1418" s="26">
        <v>27</v>
      </c>
      <c r="B1418" s="25"/>
      <c r="C1418" s="26"/>
      <c r="D1418" s="264">
        <f t="shared" si="56"/>
        <v>69.05</v>
      </c>
      <c r="E1418" s="26"/>
      <c r="F1418" s="25"/>
      <c r="G1418" s="268">
        <f t="shared" si="59"/>
        <v>89.43</v>
      </c>
    </row>
    <row r="1419" spans="1:7" ht="12.75">
      <c r="A1419" s="26">
        <v>28</v>
      </c>
      <c r="B1419" s="25"/>
      <c r="C1419" s="26"/>
      <c r="D1419" s="264">
        <f t="shared" si="56"/>
        <v>75.74</v>
      </c>
      <c r="E1419" s="26"/>
      <c r="F1419" s="25"/>
      <c r="G1419" s="268">
        <f t="shared" si="59"/>
        <v>43.47</v>
      </c>
    </row>
    <row r="1420" spans="1:7" ht="12.75">
      <c r="A1420" s="26">
        <v>29</v>
      </c>
      <c r="B1420" s="25"/>
      <c r="C1420" s="26"/>
      <c r="D1420" s="264">
        <f t="shared" si="56"/>
        <v>87.31</v>
      </c>
      <c r="E1420" s="26"/>
      <c r="F1420" s="25"/>
      <c r="G1420" s="268">
        <f t="shared" si="59"/>
        <v>42.8</v>
      </c>
    </row>
    <row r="1421" spans="1:7" ht="12.75">
      <c r="A1421" s="26">
        <v>30</v>
      </c>
      <c r="B1421" s="25"/>
      <c r="C1421" s="26"/>
      <c r="D1421" s="264">
        <f t="shared" si="56"/>
        <v>50.76</v>
      </c>
      <c r="E1421" s="26"/>
      <c r="F1421" s="25"/>
      <c r="G1421" s="268">
        <f t="shared" si="59"/>
        <v>75.79</v>
      </c>
    </row>
    <row r="1422" spans="1:7" ht="12.75">
      <c r="A1422" s="26">
        <v>31</v>
      </c>
      <c r="B1422" s="25"/>
      <c r="C1422" s="26"/>
      <c r="D1422" s="264">
        <f t="shared" si="56"/>
        <v>60.23</v>
      </c>
      <c r="E1422" s="26"/>
      <c r="F1422" s="25"/>
      <c r="G1422" s="268">
        <f t="shared" si="59"/>
        <v>69.88</v>
      </c>
    </row>
    <row r="1423" spans="1:7" ht="12.75">
      <c r="A1423" s="26">
        <v>32</v>
      </c>
      <c r="B1423" s="25"/>
      <c r="C1423" s="26"/>
      <c r="D1423" s="264">
        <f t="shared" si="56"/>
        <v>80.38</v>
      </c>
      <c r="E1423" s="26"/>
      <c r="F1423" s="25"/>
      <c r="G1423" s="268">
        <f t="shared" si="59"/>
        <v>73.88</v>
      </c>
    </row>
    <row r="1424" spans="1:7" ht="12.75">
      <c r="A1424" s="26">
        <v>33</v>
      </c>
      <c r="B1424" s="25"/>
      <c r="C1424" s="26"/>
      <c r="D1424" s="264">
        <f t="shared" si="56"/>
        <v>62.71</v>
      </c>
      <c r="E1424" s="26"/>
      <c r="F1424" s="25"/>
      <c r="G1424" s="268">
        <f t="shared" si="59"/>
        <v>56.48</v>
      </c>
    </row>
    <row r="1425" spans="1:7" ht="12.75">
      <c r="A1425" s="26">
        <v>34</v>
      </c>
      <c r="B1425" s="25"/>
      <c r="C1425" s="26"/>
      <c r="D1425" s="264">
        <f t="shared" si="56"/>
        <v>54.21</v>
      </c>
      <c r="E1425" s="26"/>
      <c r="F1425" s="25"/>
      <c r="G1425" s="268">
        <f t="shared" si="59"/>
        <v>85.84</v>
      </c>
    </row>
    <row r="1426" spans="1:7" ht="12.75">
      <c r="A1426" s="26">
        <v>35</v>
      </c>
      <c r="B1426" s="25"/>
      <c r="C1426" s="26"/>
      <c r="D1426" s="264">
        <f t="shared" si="56"/>
        <v>47.84</v>
      </c>
      <c r="E1426" s="26"/>
      <c r="F1426" s="25"/>
      <c r="G1426" s="268">
        <f t="shared" si="59"/>
        <v>58.37</v>
      </c>
    </row>
    <row r="1427" spans="1:7" ht="12.75">
      <c r="A1427" s="26">
        <v>36</v>
      </c>
      <c r="B1427" s="25"/>
      <c r="C1427" s="26"/>
      <c r="D1427" s="264">
        <f t="shared" si="56"/>
        <v>84.41</v>
      </c>
      <c r="E1427" s="26"/>
      <c r="F1427" s="25"/>
      <c r="G1427" s="268">
        <f t="shared" si="59"/>
        <v>97.47</v>
      </c>
    </row>
    <row r="1428" spans="1:7" ht="12.75">
      <c r="A1428" s="26">
        <v>37</v>
      </c>
      <c r="B1428" s="25"/>
      <c r="C1428" s="26"/>
      <c r="D1428" s="264">
        <f t="shared" si="56"/>
        <v>40.87</v>
      </c>
      <c r="E1428" s="26"/>
      <c r="F1428" s="25"/>
      <c r="G1428" s="268">
        <f t="shared" si="59"/>
        <v>34.88</v>
      </c>
    </row>
    <row r="1429" spans="1:7" ht="12.75">
      <c r="A1429" s="26">
        <v>38</v>
      </c>
      <c r="B1429" s="25"/>
      <c r="C1429" s="26"/>
      <c r="D1429" s="264">
        <f t="shared" si="56"/>
        <v>55.84</v>
      </c>
      <c r="E1429" s="26"/>
      <c r="F1429" s="25"/>
      <c r="G1429" s="268">
        <f t="shared" si="59"/>
        <v>61.59</v>
      </c>
    </row>
    <row r="1430" spans="1:7" ht="12.75">
      <c r="A1430" s="26">
        <v>39</v>
      </c>
      <c r="B1430" s="25"/>
      <c r="C1430" s="26"/>
      <c r="D1430" s="264">
        <f t="shared" si="56"/>
        <v>88.58</v>
      </c>
      <c r="E1430" s="26"/>
      <c r="F1430" s="25"/>
      <c r="G1430" s="268">
        <f t="shared" si="59"/>
        <v>82.45</v>
      </c>
    </row>
    <row r="1431" spans="1:7" ht="12.75">
      <c r="A1431" s="26">
        <v>40</v>
      </c>
      <c r="B1431" s="25"/>
      <c r="C1431" s="26"/>
      <c r="D1431" s="264">
        <f t="shared" si="56"/>
        <v>54.28</v>
      </c>
      <c r="E1431" s="26"/>
      <c r="F1431" s="25"/>
      <c r="G1431" s="268">
        <f t="shared" si="59"/>
        <v>40.8</v>
      </c>
    </row>
    <row r="1432" spans="1:7" ht="12.75">
      <c r="A1432" s="26">
        <v>41</v>
      </c>
      <c r="B1432" s="25"/>
      <c r="C1432" s="26"/>
      <c r="D1432" s="264">
        <f t="shared" si="56"/>
        <v>43.76</v>
      </c>
      <c r="E1432" s="26"/>
      <c r="F1432" s="25"/>
      <c r="G1432" s="268">
        <f t="shared" si="59"/>
        <v>50.76</v>
      </c>
    </row>
    <row r="1433" spans="1:7" ht="12.75">
      <c r="A1433" s="26">
        <v>42</v>
      </c>
      <c r="B1433" s="25"/>
      <c r="C1433" s="26"/>
      <c r="D1433" s="264">
        <f t="shared" si="56"/>
        <v>58.28</v>
      </c>
      <c r="E1433" s="26"/>
      <c r="F1433" s="25"/>
      <c r="G1433" s="268">
        <f t="shared" si="59"/>
        <v>36.18</v>
      </c>
    </row>
    <row r="1434" spans="1:7" ht="12.75">
      <c r="A1434" s="26">
        <v>43</v>
      </c>
      <c r="B1434" s="25"/>
      <c r="C1434" s="26"/>
      <c r="D1434" s="264">
        <f t="shared" si="56"/>
        <v>42.34</v>
      </c>
      <c r="E1434" s="26"/>
      <c r="F1434" s="25"/>
      <c r="G1434" s="268">
        <f t="shared" si="59"/>
        <v>58.53</v>
      </c>
    </row>
    <row r="1435" spans="1:7" ht="12.75">
      <c r="A1435" s="63">
        <v>44</v>
      </c>
      <c r="B1435" s="139"/>
      <c r="C1435" s="63"/>
      <c r="D1435" s="314">
        <f t="shared" si="56"/>
        <v>44.4</v>
      </c>
      <c r="E1435" s="63"/>
      <c r="F1435" s="139"/>
      <c r="G1435" s="270">
        <f t="shared" si="59"/>
        <v>91.92</v>
      </c>
    </row>
    <row r="1439" ht="12.75">
      <c r="A1439" t="s">
        <v>96</v>
      </c>
    </row>
    <row r="1441" spans="1:7" ht="13.5" thickBot="1">
      <c r="A1441" s="99" t="s">
        <v>97</v>
      </c>
      <c r="B1441" s="99"/>
      <c r="C1441" s="99"/>
      <c r="D1441" s="99"/>
      <c r="E1441" s="99"/>
      <c r="F1441" s="99"/>
      <c r="G1441" s="99"/>
    </row>
    <row r="1442" spans="1:7" ht="12.75">
      <c r="A1442" s="315" t="s">
        <v>98</v>
      </c>
      <c r="B1442" s="315" t="s">
        <v>99</v>
      </c>
      <c r="C1442" s="315" t="s">
        <v>100</v>
      </c>
      <c r="D1442" s="315" t="s">
        <v>101</v>
      </c>
      <c r="E1442" s="315" t="s">
        <v>102</v>
      </c>
      <c r="F1442" s="99"/>
      <c r="G1442" s="99"/>
    </row>
    <row r="1443" spans="1:7" ht="12.75">
      <c r="A1443" s="109" t="s">
        <v>153</v>
      </c>
      <c r="B1443" s="109">
        <v>13</v>
      </c>
      <c r="C1443" s="109">
        <v>683.34</v>
      </c>
      <c r="D1443" s="253">
        <v>52.56461538461539</v>
      </c>
      <c r="E1443" s="103">
        <v>493.3163935897428</v>
      </c>
      <c r="F1443" s="99"/>
      <c r="G1443" s="99"/>
    </row>
    <row r="1444" spans="1:7" ht="12.75">
      <c r="A1444" s="109" t="s">
        <v>154</v>
      </c>
      <c r="B1444" s="109">
        <v>15</v>
      </c>
      <c r="C1444" s="109">
        <v>933.84</v>
      </c>
      <c r="D1444" s="253">
        <v>62.256</v>
      </c>
      <c r="E1444" s="103">
        <v>394.21815428571375</v>
      </c>
      <c r="F1444" s="99"/>
      <c r="G1444" s="99"/>
    </row>
    <row r="1445" spans="1:7" ht="12.75">
      <c r="A1445" s="109" t="s">
        <v>157</v>
      </c>
      <c r="B1445" s="109">
        <v>44</v>
      </c>
      <c r="C1445" s="109">
        <v>2642.22</v>
      </c>
      <c r="D1445" s="253">
        <v>60.05045454545457</v>
      </c>
      <c r="E1445" s="103">
        <v>290.6307672304399</v>
      </c>
      <c r="F1445" s="99"/>
      <c r="G1445" s="99"/>
    </row>
    <row r="1446" spans="1:7" ht="12.75">
      <c r="A1446" s="109" t="s">
        <v>152</v>
      </c>
      <c r="B1446" s="109">
        <v>15</v>
      </c>
      <c r="C1446" s="109">
        <v>1027.45</v>
      </c>
      <c r="D1446" s="253">
        <v>68.49666666666667</v>
      </c>
      <c r="E1446" s="103">
        <v>284.5239666666665</v>
      </c>
      <c r="F1446" s="99"/>
      <c r="G1446" s="99"/>
    </row>
    <row r="1447" spans="1:7" ht="12.75">
      <c r="A1447" s="109" t="s">
        <v>156</v>
      </c>
      <c r="B1447" s="109">
        <v>17</v>
      </c>
      <c r="C1447" s="109">
        <v>958.33</v>
      </c>
      <c r="D1447" s="253">
        <v>56.37235294117647</v>
      </c>
      <c r="E1447" s="103">
        <v>192.96836911764694</v>
      </c>
      <c r="F1447" s="99"/>
      <c r="G1447" s="99"/>
    </row>
    <row r="1448" spans="1:7" ht="13.5" thickBot="1">
      <c r="A1448" s="105" t="s">
        <v>155</v>
      </c>
      <c r="B1448" s="105">
        <v>44</v>
      </c>
      <c r="C1448" s="105">
        <v>2881.48</v>
      </c>
      <c r="D1448" s="254">
        <v>65.48818181818183</v>
      </c>
      <c r="E1448" s="113">
        <v>372.6546942917542</v>
      </c>
      <c r="F1448" s="99"/>
      <c r="G1448" s="99"/>
    </row>
    <row r="1449" spans="1:7" ht="12.75">
      <c r="A1449" s="99"/>
      <c r="B1449" s="99"/>
      <c r="C1449" s="99"/>
      <c r="D1449" s="99"/>
      <c r="E1449" s="99"/>
      <c r="F1449" s="99"/>
      <c r="G1449" s="99"/>
    </row>
    <row r="1450" spans="1:7" ht="12.75">
      <c r="A1450" s="99" t="s">
        <v>223</v>
      </c>
      <c r="B1450" s="99"/>
      <c r="C1450" s="99"/>
      <c r="D1450" s="99"/>
      <c r="E1450" s="99"/>
      <c r="F1450" s="99"/>
      <c r="G1450" s="99"/>
    </row>
    <row r="1451" spans="1:8" ht="12.75">
      <c r="A1451" s="177" t="s">
        <v>41</v>
      </c>
      <c r="B1451" s="177" t="s">
        <v>45</v>
      </c>
      <c r="C1451" s="177" t="s">
        <v>43</v>
      </c>
      <c r="D1451" s="177" t="s">
        <v>46</v>
      </c>
      <c r="E1451" s="177" t="s">
        <v>48</v>
      </c>
      <c r="F1451" s="177" t="s">
        <v>11</v>
      </c>
      <c r="G1451" s="632" t="s">
        <v>50</v>
      </c>
      <c r="H1451" s="632"/>
    </row>
    <row r="1452" spans="1:8" ht="13.5" thickBot="1">
      <c r="A1452" s="178" t="s">
        <v>42</v>
      </c>
      <c r="B1452" s="178" t="s">
        <v>46</v>
      </c>
      <c r="C1452" s="178" t="s">
        <v>44</v>
      </c>
      <c r="D1452" s="178" t="s">
        <v>47</v>
      </c>
      <c r="E1452" s="178" t="s">
        <v>24</v>
      </c>
      <c r="F1452" s="178" t="s">
        <v>49</v>
      </c>
      <c r="G1452" s="178" t="s">
        <v>51</v>
      </c>
      <c r="H1452" s="449" t="s">
        <v>52</v>
      </c>
    </row>
    <row r="1453" spans="1:8" ht="13.5" thickTop="1">
      <c r="A1453" s="109" t="s">
        <v>103</v>
      </c>
      <c r="B1453" s="305">
        <v>3015.973743063514</v>
      </c>
      <c r="C1453" s="306">
        <v>5</v>
      </c>
      <c r="D1453" s="305">
        <v>603.1947486127028</v>
      </c>
      <c r="E1453" s="305">
        <v>1.8212186845344702</v>
      </c>
      <c r="F1453" s="305">
        <v>0.1123634871747428</v>
      </c>
      <c r="G1453" s="305">
        <v>2.2779431674280204</v>
      </c>
      <c r="H1453" s="259">
        <f>FINV(0.01,C1453,C1454)</f>
        <v>3.148752892462599</v>
      </c>
    </row>
    <row r="1454" spans="1:7" ht="12.75">
      <c r="A1454" s="109" t="s">
        <v>104</v>
      </c>
      <c r="B1454" s="305">
        <v>47030.955167746986</v>
      </c>
      <c r="C1454" s="306">
        <v>142</v>
      </c>
      <c r="D1454" s="305">
        <v>331.203909632021</v>
      </c>
      <c r="E1454" s="305"/>
      <c r="F1454" s="305"/>
      <c r="G1454" s="305"/>
    </row>
    <row r="1455" spans="1:7" ht="12.75">
      <c r="A1455" s="109"/>
      <c r="B1455" s="305"/>
      <c r="C1455" s="306"/>
      <c r="D1455" s="305"/>
      <c r="E1455" s="305"/>
      <c r="F1455" s="305"/>
      <c r="G1455" s="305"/>
    </row>
    <row r="1456" spans="1:8" ht="13.5" thickBot="1">
      <c r="A1456" s="105" t="s">
        <v>37</v>
      </c>
      <c r="B1456" s="307">
        <v>50046.9289108105</v>
      </c>
      <c r="C1456" s="308">
        <v>147</v>
      </c>
      <c r="D1456" s="307"/>
      <c r="E1456" s="307"/>
      <c r="F1456" s="307"/>
      <c r="G1456" s="307"/>
      <c r="H1456" s="443"/>
    </row>
    <row r="1457" spans="1:7" ht="12.75">
      <c r="A1457" s="276" t="s">
        <v>101</v>
      </c>
      <c r="B1457" s="212">
        <f>B1210</f>
        <v>61.66662162162161</v>
      </c>
      <c r="C1457" s="212"/>
      <c r="D1457" s="212"/>
      <c r="E1457" s="212"/>
      <c r="F1457" s="212"/>
      <c r="G1457" s="212"/>
    </row>
    <row r="1458" spans="1:7" ht="12.75">
      <c r="A1458" s="276" t="s">
        <v>64</v>
      </c>
      <c r="B1458" s="212">
        <f>SQRT(D1454)</f>
        <v>18.1990084793656</v>
      </c>
      <c r="C1458" s="212"/>
      <c r="D1458" s="212"/>
      <c r="E1458" s="212"/>
      <c r="F1458" s="212"/>
      <c r="G1458" s="212"/>
    </row>
    <row r="1459" spans="1:7" ht="13.5" thickBot="1">
      <c r="A1459" s="316" t="s">
        <v>184</v>
      </c>
      <c r="B1459" s="301">
        <f>B1458/B1457</f>
        <v>0.29511927199502436</v>
      </c>
      <c r="C1459" s="212"/>
      <c r="D1459" s="212"/>
      <c r="E1459" s="212"/>
      <c r="F1459" s="212"/>
      <c r="G1459" s="212"/>
    </row>
    <row r="1460" ht="12.75">
      <c r="D1460" s="212"/>
    </row>
    <row r="1462" spans="1:7" ht="12.75">
      <c r="A1462" s="99" t="s">
        <v>223</v>
      </c>
      <c r="B1462" s="99"/>
      <c r="C1462" s="99"/>
      <c r="D1462" s="99"/>
      <c r="E1462" s="99"/>
      <c r="F1462" s="99"/>
      <c r="G1462" s="99"/>
    </row>
    <row r="1463" spans="1:8" ht="12.75">
      <c r="A1463" s="177" t="s">
        <v>41</v>
      </c>
      <c r="B1463" s="177" t="s">
        <v>45</v>
      </c>
      <c r="C1463" s="177" t="s">
        <v>43</v>
      </c>
      <c r="D1463" s="177" t="s">
        <v>46</v>
      </c>
      <c r="E1463" s="177" t="s">
        <v>48</v>
      </c>
      <c r="F1463" s="177" t="s">
        <v>11</v>
      </c>
      <c r="G1463" s="632" t="s">
        <v>50</v>
      </c>
      <c r="H1463" s="632"/>
    </row>
    <row r="1464" spans="1:8" ht="13.5" thickBot="1">
      <c r="A1464" s="178" t="s">
        <v>42</v>
      </c>
      <c r="B1464" s="178" t="s">
        <v>46</v>
      </c>
      <c r="C1464" s="178" t="s">
        <v>44</v>
      </c>
      <c r="D1464" s="178" t="s">
        <v>47</v>
      </c>
      <c r="E1464" s="178" t="s">
        <v>24</v>
      </c>
      <c r="F1464" s="178" t="s">
        <v>49</v>
      </c>
      <c r="G1464" s="178" t="s">
        <v>51</v>
      </c>
      <c r="H1464" s="449" t="s">
        <v>52</v>
      </c>
    </row>
    <row r="1465" spans="1:5" ht="13.5" thickTop="1">
      <c r="A1465" t="s">
        <v>247</v>
      </c>
      <c r="B1465" s="250">
        <f>C1453</f>
        <v>5</v>
      </c>
      <c r="C1465" s="212">
        <f>B1453</f>
        <v>3015.973743063514</v>
      </c>
      <c r="D1465">
        <f>C1465/B1465</f>
        <v>603.1947486127028</v>
      </c>
      <c r="E1465">
        <f>D1465/D1467</f>
        <v>23.992699115892616</v>
      </c>
    </row>
    <row r="1466" ht="12.75">
      <c r="A1466" t="s">
        <v>248</v>
      </c>
    </row>
    <row r="1467" spans="1:5" ht="12.75">
      <c r="A1467" t="s">
        <v>249</v>
      </c>
      <c r="B1467">
        <f>6*(B1208)</f>
        <v>48</v>
      </c>
      <c r="C1467" s="212">
        <f>C1208</f>
        <v>1206.756596811203</v>
      </c>
      <c r="D1467">
        <f>C1467/B1467</f>
        <v>25.14076243356673</v>
      </c>
      <c r="E1467">
        <f>D1467/D1468</f>
        <v>0.05157169666801688</v>
      </c>
    </row>
    <row r="1468" spans="1:4" ht="12.75">
      <c r="A1468" t="s">
        <v>250</v>
      </c>
      <c r="B1468" s="250">
        <f>B1470-B1467-B1465</f>
        <v>94</v>
      </c>
      <c r="C1468" s="212">
        <f>C1470-C1465-C1467</f>
        <v>45824.19857093578</v>
      </c>
      <c r="D1468">
        <f>C1468/B1468</f>
        <v>487.4914741588913</v>
      </c>
    </row>
    <row r="1470" spans="1:3" ht="12.75">
      <c r="A1470" t="s">
        <v>37</v>
      </c>
      <c r="B1470" s="250">
        <f>C1456</f>
        <v>147</v>
      </c>
      <c r="C1470" s="212">
        <f>B1456</f>
        <v>50046.9289108105</v>
      </c>
    </row>
    <row r="1471" ht="12.75">
      <c r="B1471" s="250"/>
    </row>
    <row r="1472" ht="12.75">
      <c r="B1472" s="250"/>
    </row>
    <row r="1477" spans="1:2" ht="12.75">
      <c r="A1477" s="1" t="s">
        <v>254</v>
      </c>
      <c r="B1477" s="1" t="s">
        <v>255</v>
      </c>
    </row>
    <row r="1478" spans="1:10" ht="13.5" thickBot="1">
      <c r="A1478" s="204" t="s">
        <v>151</v>
      </c>
      <c r="B1478" s="207" t="s">
        <v>150</v>
      </c>
      <c r="C1478" s="181" t="s">
        <v>69</v>
      </c>
      <c r="D1478" s="207" t="s">
        <v>158</v>
      </c>
      <c r="E1478" s="477" t="s">
        <v>180</v>
      </c>
      <c r="F1478" s="207" t="s">
        <v>247</v>
      </c>
      <c r="G1478" s="207" t="s">
        <v>252</v>
      </c>
      <c r="H1478" s="472"/>
      <c r="I1478" s="152"/>
      <c r="J1478" s="152"/>
    </row>
    <row r="1479" spans="1:7" ht="13.5" thickTop="1">
      <c r="A1479" s="23" t="s">
        <v>153</v>
      </c>
      <c r="B1479" s="26">
        <v>1</v>
      </c>
      <c r="C1479">
        <v>1</v>
      </c>
      <c r="D1479" s="479">
        <v>42.34</v>
      </c>
      <c r="E1479" s="478"/>
      <c r="F1479" s="479"/>
      <c r="G1479" s="479"/>
    </row>
    <row r="1480" spans="1:8" ht="12.75">
      <c r="A1480" s="23" t="s">
        <v>153</v>
      </c>
      <c r="B1480" s="26">
        <v>1</v>
      </c>
      <c r="C1480">
        <f>IF(B1479=B1480,C1479+1,1)</f>
        <v>2</v>
      </c>
      <c r="D1480" s="479">
        <v>86.49</v>
      </c>
      <c r="E1480" s="478">
        <f>(SUM(D1479:D1480))^2/COUNT(D1479:D1480)</f>
        <v>8298.584449999998</v>
      </c>
      <c r="F1480" s="479"/>
      <c r="G1480" s="479"/>
      <c r="H1480" s="480"/>
    </row>
    <row r="1481" spans="1:7" ht="12.75">
      <c r="A1481" s="23" t="s">
        <v>153</v>
      </c>
      <c r="B1481" s="26">
        <v>2</v>
      </c>
      <c r="C1481">
        <f aca="true" t="shared" si="60" ref="C1481:C1544">IF(B1480=B1481,C1480+1,1)</f>
        <v>1</v>
      </c>
      <c r="D1481" s="479">
        <v>39.41</v>
      </c>
      <c r="E1481" s="478">
        <f>D1481^2</f>
        <v>1553.1480999999997</v>
      </c>
      <c r="F1481" s="479"/>
      <c r="G1481" s="479"/>
    </row>
    <row r="1482" spans="1:7" ht="12.75">
      <c r="A1482" s="23" t="s">
        <v>153</v>
      </c>
      <c r="B1482" s="26">
        <v>4</v>
      </c>
      <c r="C1482">
        <f t="shared" si="60"/>
        <v>1</v>
      </c>
      <c r="D1482" s="479">
        <v>28.11</v>
      </c>
      <c r="E1482" s="478">
        <f>D1482^2</f>
        <v>790.1721</v>
      </c>
      <c r="F1482" s="479"/>
      <c r="G1482" s="479"/>
    </row>
    <row r="1483" spans="1:7" ht="12.75">
      <c r="A1483" s="23" t="s">
        <v>153</v>
      </c>
      <c r="B1483" s="26">
        <v>7</v>
      </c>
      <c r="C1483">
        <f t="shared" si="60"/>
        <v>1</v>
      </c>
      <c r="D1483" s="479">
        <v>31.62</v>
      </c>
      <c r="E1483" s="478">
        <f>D1483^2</f>
        <v>999.8244000000001</v>
      </c>
      <c r="F1483" s="479"/>
      <c r="G1483" s="479"/>
    </row>
    <row r="1484" spans="1:7" ht="12.75">
      <c r="A1484" s="23" t="s">
        <v>153</v>
      </c>
      <c r="B1484" s="26">
        <v>8</v>
      </c>
      <c r="C1484">
        <f t="shared" si="60"/>
        <v>1</v>
      </c>
      <c r="D1484" s="479">
        <v>63.16</v>
      </c>
      <c r="E1484" s="478"/>
      <c r="F1484" s="479"/>
      <c r="G1484" s="479"/>
    </row>
    <row r="1485" spans="1:7" ht="12.75">
      <c r="A1485" s="23" t="s">
        <v>153</v>
      </c>
      <c r="B1485" s="26">
        <v>8</v>
      </c>
      <c r="C1485">
        <f t="shared" si="60"/>
        <v>2</v>
      </c>
      <c r="D1485" s="479">
        <v>67.73</v>
      </c>
      <c r="E1485" s="478"/>
      <c r="F1485" s="479"/>
      <c r="G1485" s="479"/>
    </row>
    <row r="1486" spans="1:7" ht="12.75">
      <c r="A1486" s="23" t="s">
        <v>153</v>
      </c>
      <c r="B1486" s="26">
        <v>8</v>
      </c>
      <c r="C1486">
        <f t="shared" si="60"/>
        <v>3</v>
      </c>
      <c r="D1486" s="479">
        <v>86.74</v>
      </c>
      <c r="E1486" s="478"/>
      <c r="F1486" s="479"/>
      <c r="G1486" s="479"/>
    </row>
    <row r="1487" spans="1:7" ht="12.75">
      <c r="A1487" s="23" t="s">
        <v>153</v>
      </c>
      <c r="B1487" s="26">
        <v>8</v>
      </c>
      <c r="C1487">
        <f t="shared" si="60"/>
        <v>4</v>
      </c>
      <c r="D1487" s="479">
        <v>34.5</v>
      </c>
      <c r="E1487" s="478">
        <f>(SUM(D1484:D1487))^2/COUNT(D1484:D1487)</f>
        <v>15892.384225</v>
      </c>
      <c r="F1487" s="479"/>
      <c r="G1487" s="479"/>
    </row>
    <row r="1488" spans="1:7" ht="12.75">
      <c r="A1488" s="23" t="s">
        <v>153</v>
      </c>
      <c r="B1488" s="26">
        <v>9</v>
      </c>
      <c r="C1488">
        <f t="shared" si="60"/>
        <v>1</v>
      </c>
      <c r="D1488" s="479">
        <v>83.62</v>
      </c>
      <c r="E1488" s="478"/>
      <c r="F1488" s="479"/>
      <c r="G1488" s="479"/>
    </row>
    <row r="1489" spans="1:7" ht="12.75">
      <c r="A1489" s="23" t="s">
        <v>153</v>
      </c>
      <c r="B1489" s="26">
        <v>9</v>
      </c>
      <c r="C1489">
        <f t="shared" si="60"/>
        <v>2</v>
      </c>
      <c r="D1489" s="479">
        <v>48.92</v>
      </c>
      <c r="E1489" s="478"/>
      <c r="F1489" s="479"/>
      <c r="G1489" s="479"/>
    </row>
    <row r="1490" spans="1:7" ht="12.75">
      <c r="A1490" s="23" t="s">
        <v>153</v>
      </c>
      <c r="B1490" s="26">
        <v>9</v>
      </c>
      <c r="C1490">
        <f t="shared" si="60"/>
        <v>3</v>
      </c>
      <c r="D1490" s="479">
        <v>30.47</v>
      </c>
      <c r="E1490" s="478"/>
      <c r="F1490" s="479"/>
      <c r="G1490" s="479"/>
    </row>
    <row r="1491" spans="1:8" ht="12.75">
      <c r="A1491" s="23" t="s">
        <v>153</v>
      </c>
      <c r="B1491" s="26">
        <v>9</v>
      </c>
      <c r="C1491">
        <f t="shared" si="60"/>
        <v>4</v>
      </c>
      <c r="D1491" s="479">
        <v>40.23</v>
      </c>
      <c r="E1491" s="478">
        <f>(SUM(D1488:D1491))^2/COUNT(D1488:D1491)</f>
        <v>10326.6244</v>
      </c>
      <c r="F1491" s="479">
        <f>(SUM(D1479:D1491))^2/COUNT(D1479:D1491)</f>
        <v>35919.50427692308</v>
      </c>
      <c r="G1491" s="479"/>
      <c r="H1491" s="473"/>
    </row>
    <row r="1492" spans="1:7" ht="12.75">
      <c r="A1492" s="23" t="s">
        <v>154</v>
      </c>
      <c r="B1492" s="26">
        <v>1</v>
      </c>
      <c r="C1492">
        <f t="shared" si="60"/>
        <v>1</v>
      </c>
      <c r="D1492" s="479">
        <v>70.07</v>
      </c>
      <c r="E1492" s="478"/>
      <c r="F1492" s="479"/>
      <c r="G1492" s="479"/>
    </row>
    <row r="1493" spans="1:7" ht="12.75">
      <c r="A1493" s="23" t="s">
        <v>154</v>
      </c>
      <c r="B1493" s="26">
        <v>1</v>
      </c>
      <c r="C1493">
        <f t="shared" si="60"/>
        <v>2</v>
      </c>
      <c r="D1493" s="479">
        <v>34.72</v>
      </c>
      <c r="E1493" s="478">
        <f>(SUM(D1492:D1493))^2/COUNT(D1492:D1493)</f>
        <v>5490.472049999999</v>
      </c>
      <c r="F1493" s="479"/>
      <c r="G1493" s="479"/>
    </row>
    <row r="1494" spans="1:7" ht="12.75">
      <c r="A1494" s="23" t="s">
        <v>154</v>
      </c>
      <c r="B1494" s="26">
        <v>2</v>
      </c>
      <c r="C1494">
        <f t="shared" si="60"/>
        <v>1</v>
      </c>
      <c r="D1494" s="479">
        <v>70.8</v>
      </c>
      <c r="E1494" s="478"/>
      <c r="F1494" s="479"/>
      <c r="G1494" s="479"/>
    </row>
    <row r="1495" spans="1:7" ht="12.75">
      <c r="A1495" s="23" t="s">
        <v>154</v>
      </c>
      <c r="B1495" s="26">
        <v>2</v>
      </c>
      <c r="C1495">
        <f t="shared" si="60"/>
        <v>2</v>
      </c>
      <c r="D1495" s="479">
        <v>74.77</v>
      </c>
      <c r="E1495" s="478"/>
      <c r="F1495" s="479"/>
      <c r="G1495" s="479"/>
    </row>
    <row r="1496" spans="1:7" ht="12.75">
      <c r="A1496" s="23" t="s">
        <v>154</v>
      </c>
      <c r="B1496" s="26">
        <v>2</v>
      </c>
      <c r="C1496">
        <f t="shared" si="60"/>
        <v>3</v>
      </c>
      <c r="D1496" s="479">
        <v>38.35</v>
      </c>
      <c r="E1496" s="478"/>
      <c r="F1496" s="479"/>
      <c r="G1496" s="479"/>
    </row>
    <row r="1497" spans="1:7" ht="12.75">
      <c r="A1497" s="23" t="s">
        <v>154</v>
      </c>
      <c r="B1497" s="26">
        <v>2</v>
      </c>
      <c r="C1497">
        <f t="shared" si="60"/>
        <v>4</v>
      </c>
      <c r="D1497" s="479">
        <v>62.2</v>
      </c>
      <c r="E1497" s="478"/>
      <c r="F1497" s="479"/>
      <c r="G1497" s="479"/>
    </row>
    <row r="1498" spans="1:7" ht="12.75">
      <c r="A1498" s="23" t="s">
        <v>154</v>
      </c>
      <c r="B1498" s="26">
        <v>2</v>
      </c>
      <c r="C1498">
        <f t="shared" si="60"/>
        <v>5</v>
      </c>
      <c r="D1498" s="479">
        <v>76.05</v>
      </c>
      <c r="E1498" s="478">
        <f>(SUM(D1494:D1498))^2/COUNT(D1494:D1498)</f>
        <v>20758.701780000003</v>
      </c>
      <c r="F1498" s="479"/>
      <c r="G1498" s="479"/>
    </row>
    <row r="1499" spans="1:7" ht="12.75">
      <c r="A1499" s="23" t="s">
        <v>154</v>
      </c>
      <c r="B1499" s="26">
        <v>3</v>
      </c>
      <c r="C1499">
        <f t="shared" si="60"/>
        <v>1</v>
      </c>
      <c r="D1499" s="479">
        <v>74.48</v>
      </c>
      <c r="E1499" s="478"/>
      <c r="F1499" s="479"/>
      <c r="G1499" s="479"/>
    </row>
    <row r="1500" spans="1:7" ht="12.75">
      <c r="A1500" s="23" t="s">
        <v>154</v>
      </c>
      <c r="B1500" s="26">
        <v>3</v>
      </c>
      <c r="C1500">
        <f t="shared" si="60"/>
        <v>2</v>
      </c>
      <c r="D1500" s="479">
        <v>67.68</v>
      </c>
      <c r="E1500" s="478"/>
      <c r="F1500" s="479"/>
      <c r="G1500" s="479"/>
    </row>
    <row r="1501" spans="1:7" ht="12.75">
      <c r="A1501" s="23" t="s">
        <v>154</v>
      </c>
      <c r="B1501" s="26">
        <v>3</v>
      </c>
      <c r="C1501">
        <f t="shared" si="60"/>
        <v>3</v>
      </c>
      <c r="D1501" s="479">
        <v>62.03</v>
      </c>
      <c r="E1501" s="478">
        <f>(SUM(D1499:D1501))^2/COUNT(D1499:D1501)</f>
        <v>13897.852033333336</v>
      </c>
      <c r="F1501" s="479"/>
      <c r="G1501" s="479"/>
    </row>
    <row r="1502" spans="1:7" ht="12.75">
      <c r="A1502" s="23" t="s">
        <v>154</v>
      </c>
      <c r="B1502" s="26">
        <v>4</v>
      </c>
      <c r="C1502">
        <f t="shared" si="60"/>
        <v>1</v>
      </c>
      <c r="D1502" s="479">
        <v>83.61</v>
      </c>
      <c r="E1502" s="478">
        <f>D1502^2</f>
        <v>6990.6321</v>
      </c>
      <c r="F1502" s="479"/>
      <c r="G1502" s="479"/>
    </row>
    <row r="1503" spans="1:7" ht="12.75">
      <c r="A1503" s="23" t="s">
        <v>154</v>
      </c>
      <c r="B1503" s="26">
        <v>5</v>
      </c>
      <c r="C1503">
        <f t="shared" si="60"/>
        <v>1</v>
      </c>
      <c r="D1503" s="479">
        <v>74.65</v>
      </c>
      <c r="E1503" s="478">
        <f>D1503^2</f>
        <v>5572.6225</v>
      </c>
      <c r="F1503" s="479"/>
      <c r="G1503" s="479"/>
    </row>
    <row r="1504" spans="1:7" ht="12.75">
      <c r="A1504" s="23" t="s">
        <v>154</v>
      </c>
      <c r="B1504" s="26">
        <v>6</v>
      </c>
      <c r="C1504">
        <f t="shared" si="60"/>
        <v>1</v>
      </c>
      <c r="D1504" s="479">
        <v>28.74</v>
      </c>
      <c r="E1504" s="478">
        <f>D1504^2</f>
        <v>825.9875999999999</v>
      </c>
      <c r="F1504" s="479"/>
      <c r="G1504" s="479"/>
    </row>
    <row r="1505" spans="1:7" ht="12.75">
      <c r="A1505" s="23" t="s">
        <v>154</v>
      </c>
      <c r="B1505" s="26">
        <v>8</v>
      </c>
      <c r="C1505">
        <f t="shared" si="60"/>
        <v>1</v>
      </c>
      <c r="D1505" s="479">
        <v>28.2</v>
      </c>
      <c r="E1505" s="478">
        <f>D1505^2</f>
        <v>795.24</v>
      </c>
      <c r="F1505" s="479"/>
      <c r="G1505" s="479"/>
    </row>
    <row r="1506" spans="1:8" ht="12.75">
      <c r="A1506" s="23" t="s">
        <v>154</v>
      </c>
      <c r="B1506" s="26">
        <v>9</v>
      </c>
      <c r="C1506">
        <f t="shared" si="60"/>
        <v>1</v>
      </c>
      <c r="D1506" s="479">
        <v>87.49</v>
      </c>
      <c r="E1506" s="478">
        <f>D1506^2</f>
        <v>7654.500099999999</v>
      </c>
      <c r="F1506" s="479">
        <f>(SUM(D1492:D1506))^2/COUNT(D1492:D1506)</f>
        <v>58137.14304</v>
      </c>
      <c r="G1506" s="479"/>
      <c r="H1506" s="473"/>
    </row>
    <row r="1507" spans="1:7" ht="12.75">
      <c r="A1507" s="23" t="s">
        <v>157</v>
      </c>
      <c r="B1507" s="26">
        <v>1</v>
      </c>
      <c r="C1507">
        <f t="shared" si="60"/>
        <v>1</v>
      </c>
      <c r="D1507" s="479">
        <v>53.43</v>
      </c>
      <c r="E1507" s="478"/>
      <c r="F1507" s="479"/>
      <c r="G1507" s="479"/>
    </row>
    <row r="1508" spans="1:7" ht="12.75">
      <c r="A1508" s="23" t="s">
        <v>157</v>
      </c>
      <c r="B1508" s="26">
        <v>1</v>
      </c>
      <c r="C1508">
        <f t="shared" si="60"/>
        <v>2</v>
      </c>
      <c r="D1508" s="479">
        <v>48.07</v>
      </c>
      <c r="E1508" s="478"/>
      <c r="F1508" s="479"/>
      <c r="G1508" s="479"/>
    </row>
    <row r="1509" spans="1:7" ht="12.75">
      <c r="A1509" s="23" t="s">
        <v>157</v>
      </c>
      <c r="B1509" s="26">
        <v>1</v>
      </c>
      <c r="C1509">
        <f t="shared" si="60"/>
        <v>3</v>
      </c>
      <c r="D1509" s="479">
        <v>83.23</v>
      </c>
      <c r="E1509" s="478">
        <f>(SUM(D1507:D1509))^2/COUNT(D1507:D1509)</f>
        <v>11375.057633333336</v>
      </c>
      <c r="F1509" s="479"/>
      <c r="G1509" s="479"/>
    </row>
    <row r="1510" spans="1:7" ht="12.75">
      <c r="A1510" s="23" t="s">
        <v>157</v>
      </c>
      <c r="B1510" s="26">
        <v>2</v>
      </c>
      <c r="C1510">
        <f t="shared" si="60"/>
        <v>1</v>
      </c>
      <c r="D1510" s="479">
        <v>38.4</v>
      </c>
      <c r="E1510" s="478"/>
      <c r="F1510" s="479"/>
      <c r="G1510" s="479"/>
    </row>
    <row r="1511" spans="1:7" ht="12.75">
      <c r="A1511" s="23" t="s">
        <v>157</v>
      </c>
      <c r="B1511" s="26">
        <v>2</v>
      </c>
      <c r="C1511">
        <f t="shared" si="60"/>
        <v>2</v>
      </c>
      <c r="D1511" s="479">
        <v>58.88</v>
      </c>
      <c r="E1511" s="478"/>
      <c r="F1511" s="479"/>
      <c r="G1511" s="479"/>
    </row>
    <row r="1512" spans="1:7" ht="12.75">
      <c r="A1512" s="23" t="s">
        <v>157</v>
      </c>
      <c r="B1512" s="26">
        <v>2</v>
      </c>
      <c r="C1512">
        <f t="shared" si="60"/>
        <v>3</v>
      </c>
      <c r="D1512" s="479">
        <v>31.29</v>
      </c>
      <c r="E1512" s="478"/>
      <c r="F1512" s="479"/>
      <c r="G1512" s="479"/>
    </row>
    <row r="1513" spans="1:7" ht="12.75">
      <c r="A1513" s="23" t="s">
        <v>157</v>
      </c>
      <c r="B1513" s="26">
        <v>2</v>
      </c>
      <c r="C1513">
        <f t="shared" si="60"/>
        <v>4</v>
      </c>
      <c r="D1513" s="479">
        <v>43.19</v>
      </c>
      <c r="E1513" s="478"/>
      <c r="F1513" s="479"/>
      <c r="G1513" s="479"/>
    </row>
    <row r="1514" spans="1:7" ht="12.75">
      <c r="A1514" s="23" t="s">
        <v>157</v>
      </c>
      <c r="B1514" s="26">
        <v>2</v>
      </c>
      <c r="C1514">
        <f t="shared" si="60"/>
        <v>5</v>
      </c>
      <c r="D1514" s="479">
        <v>46.1</v>
      </c>
      <c r="E1514" s="478">
        <f>(SUM(D1510:D1514))^2/COUNT(D1510:D1514)</f>
        <v>9492.595919999998</v>
      </c>
      <c r="F1514" s="479"/>
      <c r="G1514" s="479"/>
    </row>
    <row r="1515" spans="1:7" ht="12.75">
      <c r="A1515" s="23" t="s">
        <v>157</v>
      </c>
      <c r="B1515" s="26">
        <v>3</v>
      </c>
      <c r="C1515">
        <f t="shared" si="60"/>
        <v>1</v>
      </c>
      <c r="D1515" s="479">
        <v>77.48</v>
      </c>
      <c r="E1515" s="478"/>
      <c r="F1515" s="479"/>
      <c r="G1515" s="479"/>
    </row>
    <row r="1516" spans="1:7" ht="12.75">
      <c r="A1516" s="23" t="s">
        <v>157</v>
      </c>
      <c r="B1516" s="26">
        <v>3</v>
      </c>
      <c r="C1516">
        <f t="shared" si="60"/>
        <v>2</v>
      </c>
      <c r="D1516" s="479">
        <v>76.68</v>
      </c>
      <c r="E1516" s="478"/>
      <c r="F1516" s="479"/>
      <c r="G1516" s="479"/>
    </row>
    <row r="1517" spans="1:7" ht="12.75">
      <c r="A1517" s="23" t="s">
        <v>157</v>
      </c>
      <c r="B1517" s="26">
        <v>3</v>
      </c>
      <c r="C1517">
        <f t="shared" si="60"/>
        <v>3</v>
      </c>
      <c r="D1517" s="479">
        <v>86.21</v>
      </c>
      <c r="E1517" s="478"/>
      <c r="F1517" s="479"/>
      <c r="G1517" s="479"/>
    </row>
    <row r="1518" spans="1:7" ht="12.75">
      <c r="A1518" s="23" t="s">
        <v>157</v>
      </c>
      <c r="B1518" s="26">
        <v>3</v>
      </c>
      <c r="C1518">
        <f t="shared" si="60"/>
        <v>4</v>
      </c>
      <c r="D1518" s="479">
        <v>33.32</v>
      </c>
      <c r="E1518" s="478"/>
      <c r="F1518" s="479"/>
      <c r="G1518" s="479"/>
    </row>
    <row r="1519" spans="1:7" ht="12.75">
      <c r="A1519" s="23" t="s">
        <v>157</v>
      </c>
      <c r="B1519" s="26">
        <v>3</v>
      </c>
      <c r="C1519">
        <f t="shared" si="60"/>
        <v>5</v>
      </c>
      <c r="D1519" s="479">
        <v>59.18</v>
      </c>
      <c r="E1519" s="478"/>
      <c r="F1519" s="479"/>
      <c r="G1519" s="479"/>
    </row>
    <row r="1520" spans="1:7" ht="12.75">
      <c r="A1520" s="23" t="s">
        <v>157</v>
      </c>
      <c r="B1520" s="26">
        <v>3</v>
      </c>
      <c r="C1520">
        <f t="shared" si="60"/>
        <v>6</v>
      </c>
      <c r="D1520" s="479">
        <v>75.07</v>
      </c>
      <c r="E1520" s="478">
        <f>(SUM(D1515:D1520))^2/COUNT(D1515:D1520)</f>
        <v>27735.8406</v>
      </c>
      <c r="F1520" s="479"/>
      <c r="G1520" s="479"/>
    </row>
    <row r="1521" spans="1:7" ht="12.75">
      <c r="A1521" s="23" t="s">
        <v>157</v>
      </c>
      <c r="B1521" s="26">
        <v>4</v>
      </c>
      <c r="C1521">
        <f t="shared" si="60"/>
        <v>1</v>
      </c>
      <c r="D1521" s="479">
        <v>30.1</v>
      </c>
      <c r="E1521" s="478"/>
      <c r="F1521" s="479"/>
      <c r="G1521" s="479"/>
    </row>
    <row r="1522" spans="1:7" ht="12.75">
      <c r="A1522" s="23" t="s">
        <v>157</v>
      </c>
      <c r="B1522" s="26">
        <v>4</v>
      </c>
      <c r="C1522">
        <f t="shared" si="60"/>
        <v>2</v>
      </c>
      <c r="D1522" s="479">
        <v>82.88</v>
      </c>
      <c r="E1522" s="478"/>
      <c r="F1522" s="479"/>
      <c r="G1522" s="479"/>
    </row>
    <row r="1523" spans="1:7" ht="12.75">
      <c r="A1523" s="23" t="s">
        <v>157</v>
      </c>
      <c r="B1523" s="26">
        <v>4</v>
      </c>
      <c r="C1523">
        <f t="shared" si="60"/>
        <v>3</v>
      </c>
      <c r="D1523" s="479">
        <v>50.72</v>
      </c>
      <c r="E1523" s="478"/>
      <c r="F1523" s="479"/>
      <c r="G1523" s="479"/>
    </row>
    <row r="1524" spans="1:7" ht="12.75">
      <c r="A1524" s="23" t="s">
        <v>157</v>
      </c>
      <c r="B1524" s="26">
        <v>4</v>
      </c>
      <c r="C1524">
        <f t="shared" si="60"/>
        <v>4</v>
      </c>
      <c r="D1524" s="479">
        <v>58.64</v>
      </c>
      <c r="E1524" s="478"/>
      <c r="F1524" s="479"/>
      <c r="G1524" s="479"/>
    </row>
    <row r="1525" spans="1:7" ht="12.75">
      <c r="A1525" s="23" t="s">
        <v>157</v>
      </c>
      <c r="B1525" s="26">
        <v>4</v>
      </c>
      <c r="C1525">
        <f t="shared" si="60"/>
        <v>5</v>
      </c>
      <c r="D1525" s="479">
        <v>32.88</v>
      </c>
      <c r="E1525" s="478"/>
      <c r="F1525" s="479"/>
      <c r="G1525" s="479"/>
    </row>
    <row r="1526" spans="1:7" ht="12.75">
      <c r="A1526" s="23" t="s">
        <v>157</v>
      </c>
      <c r="B1526" s="26">
        <v>4</v>
      </c>
      <c r="C1526">
        <f t="shared" si="60"/>
        <v>6</v>
      </c>
      <c r="D1526" s="479">
        <v>60.73</v>
      </c>
      <c r="E1526" s="478">
        <f>(SUM(D1521:D1526))^2/COUNT(D1521:D1526)</f>
        <v>16637.400416666667</v>
      </c>
      <c r="F1526" s="479"/>
      <c r="G1526" s="479"/>
    </row>
    <row r="1527" spans="1:7" ht="12.75">
      <c r="A1527" s="23" t="s">
        <v>157</v>
      </c>
      <c r="B1527" s="26">
        <v>5</v>
      </c>
      <c r="C1527">
        <f t="shared" si="60"/>
        <v>1</v>
      </c>
      <c r="D1527" s="479">
        <v>60.84</v>
      </c>
      <c r="E1527" s="478"/>
      <c r="F1527" s="479"/>
      <c r="G1527" s="479"/>
    </row>
    <row r="1528" spans="1:7" ht="12.75">
      <c r="A1528" s="23" t="s">
        <v>157</v>
      </c>
      <c r="B1528" s="26">
        <v>5</v>
      </c>
      <c r="C1528">
        <f t="shared" si="60"/>
        <v>2</v>
      </c>
      <c r="D1528" s="479">
        <v>66.46</v>
      </c>
      <c r="E1528" s="478"/>
      <c r="F1528" s="479"/>
      <c r="G1528" s="479"/>
    </row>
    <row r="1529" spans="1:7" ht="12.75">
      <c r="A1529" s="23" t="s">
        <v>157</v>
      </c>
      <c r="B1529" s="26">
        <v>5</v>
      </c>
      <c r="C1529">
        <f t="shared" si="60"/>
        <v>3</v>
      </c>
      <c r="D1529" s="479">
        <v>86.55</v>
      </c>
      <c r="E1529" s="478">
        <f>(SUM(D1527:D1529))^2/COUNT(D1527:D1529)</f>
        <v>15243.940833333332</v>
      </c>
      <c r="F1529" s="479"/>
      <c r="G1529" s="479"/>
    </row>
    <row r="1530" spans="1:7" ht="12.75">
      <c r="A1530" s="23" t="s">
        <v>157</v>
      </c>
      <c r="B1530" s="26">
        <v>6</v>
      </c>
      <c r="C1530">
        <f t="shared" si="60"/>
        <v>1</v>
      </c>
      <c r="D1530" s="479">
        <v>69.43</v>
      </c>
      <c r="E1530" s="478"/>
      <c r="F1530" s="479"/>
      <c r="G1530" s="479"/>
    </row>
    <row r="1531" spans="1:7" ht="12.75">
      <c r="A1531" s="23" t="s">
        <v>157</v>
      </c>
      <c r="B1531" s="26">
        <v>6</v>
      </c>
      <c r="C1531">
        <f t="shared" si="60"/>
        <v>2</v>
      </c>
      <c r="D1531" s="479">
        <v>54.9</v>
      </c>
      <c r="E1531" s="478"/>
      <c r="F1531" s="479"/>
      <c r="G1531" s="479"/>
    </row>
    <row r="1532" spans="1:7" ht="12.75">
      <c r="A1532" s="23" t="s">
        <v>157</v>
      </c>
      <c r="B1532" s="26">
        <v>6</v>
      </c>
      <c r="C1532">
        <f t="shared" si="60"/>
        <v>3</v>
      </c>
      <c r="D1532" s="479">
        <v>76.57</v>
      </c>
      <c r="E1532" s="478"/>
      <c r="F1532" s="479"/>
      <c r="G1532" s="479"/>
    </row>
    <row r="1533" spans="1:7" ht="12.75">
      <c r="A1533" s="23" t="s">
        <v>157</v>
      </c>
      <c r="B1533" s="26">
        <v>6</v>
      </c>
      <c r="C1533">
        <f t="shared" si="60"/>
        <v>4</v>
      </c>
      <c r="D1533" s="479">
        <v>69.05</v>
      </c>
      <c r="E1533" s="478"/>
      <c r="F1533" s="479"/>
      <c r="G1533" s="479"/>
    </row>
    <row r="1534" spans="1:7" ht="12.75">
      <c r="A1534" s="23" t="s">
        <v>157</v>
      </c>
      <c r="B1534" s="26">
        <v>6</v>
      </c>
      <c r="C1534">
        <f t="shared" si="60"/>
        <v>5</v>
      </c>
      <c r="D1534" s="479">
        <v>75.74</v>
      </c>
      <c r="E1534" s="478"/>
      <c r="F1534" s="479"/>
      <c r="G1534" s="479"/>
    </row>
    <row r="1535" spans="1:7" ht="12.75">
      <c r="A1535" s="23" t="s">
        <v>157</v>
      </c>
      <c r="B1535" s="26">
        <v>6</v>
      </c>
      <c r="C1535">
        <f t="shared" si="60"/>
        <v>6</v>
      </c>
      <c r="D1535" s="479">
        <v>87.31</v>
      </c>
      <c r="E1535" s="478">
        <f>(SUM(D1530:D1535))^2/COUNT(D1530:D1535)</f>
        <v>31248.166666666668</v>
      </c>
      <c r="F1535" s="479"/>
      <c r="G1535" s="479"/>
    </row>
    <row r="1536" spans="1:7" ht="12.75">
      <c r="A1536" s="23" t="s">
        <v>157</v>
      </c>
      <c r="B1536" s="26">
        <v>7</v>
      </c>
      <c r="C1536">
        <f t="shared" si="60"/>
        <v>1</v>
      </c>
      <c r="D1536" s="479">
        <v>50.76</v>
      </c>
      <c r="E1536" s="478"/>
      <c r="F1536" s="479"/>
      <c r="G1536" s="479"/>
    </row>
    <row r="1537" spans="1:7" ht="12.75">
      <c r="A1537" s="23" t="s">
        <v>157</v>
      </c>
      <c r="B1537" s="26">
        <v>7</v>
      </c>
      <c r="C1537">
        <f t="shared" si="60"/>
        <v>2</v>
      </c>
      <c r="D1537" s="479">
        <v>60.23</v>
      </c>
      <c r="E1537" s="478"/>
      <c r="F1537" s="479"/>
      <c r="G1537" s="479"/>
    </row>
    <row r="1538" spans="1:7" ht="12.75">
      <c r="A1538" s="23" t="s">
        <v>157</v>
      </c>
      <c r="B1538" s="26">
        <v>7</v>
      </c>
      <c r="C1538">
        <f t="shared" si="60"/>
        <v>3</v>
      </c>
      <c r="D1538" s="479">
        <v>80.38</v>
      </c>
      <c r="E1538" s="478"/>
      <c r="F1538" s="479"/>
      <c r="G1538" s="479"/>
    </row>
    <row r="1539" spans="1:7" ht="12.75">
      <c r="A1539" s="23" t="s">
        <v>157</v>
      </c>
      <c r="B1539" s="26">
        <v>7</v>
      </c>
      <c r="C1539">
        <f t="shared" si="60"/>
        <v>4</v>
      </c>
      <c r="D1539" s="479">
        <v>62.71</v>
      </c>
      <c r="E1539" s="478">
        <f>(SUM(D1536:D1539))^2/COUNT(D1536:D1539)</f>
        <v>16139.161600000001</v>
      </c>
      <c r="F1539" s="479"/>
      <c r="G1539" s="479"/>
    </row>
    <row r="1540" spans="1:7" ht="12.75">
      <c r="A1540" s="23" t="s">
        <v>157</v>
      </c>
      <c r="B1540" s="26">
        <v>8</v>
      </c>
      <c r="C1540">
        <f t="shared" si="60"/>
        <v>1</v>
      </c>
      <c r="D1540" s="479">
        <v>54.21</v>
      </c>
      <c r="E1540" s="478"/>
      <c r="F1540" s="479"/>
      <c r="G1540" s="479"/>
    </row>
    <row r="1541" spans="1:7" ht="12.75">
      <c r="A1541" s="23" t="s">
        <v>157</v>
      </c>
      <c r="B1541" s="26">
        <v>8</v>
      </c>
      <c r="C1541">
        <f t="shared" si="60"/>
        <v>2</v>
      </c>
      <c r="D1541" s="479">
        <v>47.84</v>
      </c>
      <c r="E1541" s="478"/>
      <c r="F1541" s="479"/>
      <c r="G1541" s="479"/>
    </row>
    <row r="1542" spans="1:7" ht="12.75">
      <c r="A1542" s="23" t="s">
        <v>157</v>
      </c>
      <c r="B1542" s="26">
        <v>8</v>
      </c>
      <c r="C1542">
        <f t="shared" si="60"/>
        <v>3</v>
      </c>
      <c r="D1542" s="479">
        <v>84.41</v>
      </c>
      <c r="E1542" s="478"/>
      <c r="F1542" s="479"/>
      <c r="G1542" s="479"/>
    </row>
    <row r="1543" spans="1:7" ht="12.75">
      <c r="A1543" s="23" t="s">
        <v>157</v>
      </c>
      <c r="B1543" s="26">
        <v>8</v>
      </c>
      <c r="C1543">
        <f t="shared" si="60"/>
        <v>4</v>
      </c>
      <c r="D1543" s="479">
        <v>40.87</v>
      </c>
      <c r="E1543" s="478"/>
      <c r="F1543" s="479"/>
      <c r="G1543" s="479"/>
    </row>
    <row r="1544" spans="1:7" ht="12.75">
      <c r="A1544" s="23" t="s">
        <v>157</v>
      </c>
      <c r="B1544" s="26">
        <v>8</v>
      </c>
      <c r="C1544">
        <f t="shared" si="60"/>
        <v>5</v>
      </c>
      <c r="D1544" s="479">
        <v>55.84</v>
      </c>
      <c r="E1544" s="478"/>
      <c r="F1544" s="479"/>
      <c r="G1544" s="479"/>
    </row>
    <row r="1545" spans="1:7" ht="12.75">
      <c r="A1545" s="23" t="s">
        <v>157</v>
      </c>
      <c r="B1545" s="26">
        <v>8</v>
      </c>
      <c r="C1545">
        <f aca="true" t="shared" si="61" ref="C1545:C1608">IF(B1544=B1545,C1544+1,1)</f>
        <v>6</v>
      </c>
      <c r="D1545" s="479">
        <v>88.58</v>
      </c>
      <c r="E1545" s="478"/>
      <c r="F1545" s="479"/>
      <c r="G1545" s="479"/>
    </row>
    <row r="1546" spans="1:7" ht="12.75">
      <c r="A1546" s="23" t="s">
        <v>157</v>
      </c>
      <c r="B1546" s="26">
        <v>8</v>
      </c>
      <c r="C1546">
        <f t="shared" si="61"/>
        <v>7</v>
      </c>
      <c r="D1546" s="479">
        <v>54.28</v>
      </c>
      <c r="E1546" s="478">
        <f>(SUM(D1540:D1546))^2/COUNT(D1540:D1546)</f>
        <v>25928.794414285712</v>
      </c>
      <c r="F1546" s="479"/>
      <c r="G1546" s="479"/>
    </row>
    <row r="1547" spans="1:7" ht="12.75">
      <c r="A1547" s="23" t="s">
        <v>157</v>
      </c>
      <c r="B1547" s="26">
        <v>9</v>
      </c>
      <c r="C1547">
        <f t="shared" si="61"/>
        <v>1</v>
      </c>
      <c r="D1547" s="479">
        <v>43.76</v>
      </c>
      <c r="E1547" s="478"/>
      <c r="F1547" s="479"/>
      <c r="G1547" s="479"/>
    </row>
    <row r="1548" spans="1:7" ht="12.75">
      <c r="A1548" s="23" t="s">
        <v>157</v>
      </c>
      <c r="B1548" s="26">
        <v>9</v>
      </c>
      <c r="C1548">
        <f t="shared" si="61"/>
        <v>2</v>
      </c>
      <c r="D1548" s="479">
        <v>58.28</v>
      </c>
      <c r="E1548" s="478"/>
      <c r="F1548" s="479"/>
      <c r="G1548" s="479"/>
    </row>
    <row r="1549" spans="1:7" ht="12.75">
      <c r="A1549" s="23" t="s">
        <v>157</v>
      </c>
      <c r="B1549" s="26">
        <v>9</v>
      </c>
      <c r="C1549">
        <f t="shared" si="61"/>
        <v>3</v>
      </c>
      <c r="D1549" s="479">
        <v>42.34</v>
      </c>
      <c r="E1549" s="478"/>
      <c r="F1549" s="479"/>
      <c r="G1549" s="479"/>
    </row>
    <row r="1550" spans="1:8" ht="12.75">
      <c r="A1550" s="23" t="s">
        <v>157</v>
      </c>
      <c r="B1550" s="26">
        <v>9</v>
      </c>
      <c r="C1550">
        <f t="shared" si="61"/>
        <v>4</v>
      </c>
      <c r="D1550" s="479">
        <v>44.4</v>
      </c>
      <c r="E1550" s="478">
        <f>(SUM(D1547:D1550))^2/COUNT(D1547:D1550)</f>
        <v>8909.4721</v>
      </c>
      <c r="F1550" s="479">
        <f>(SUM(D1507:D1550))^2/COUNT(D1507:D1550)</f>
        <v>158666.51200909103</v>
      </c>
      <c r="G1550" s="479"/>
      <c r="H1550" s="473"/>
    </row>
    <row r="1551" spans="1:7" ht="12.75">
      <c r="A1551" s="23" t="s">
        <v>152</v>
      </c>
      <c r="B1551" s="26">
        <v>1</v>
      </c>
      <c r="C1551">
        <f t="shared" si="61"/>
        <v>1</v>
      </c>
      <c r="D1551" s="479">
        <v>37.47</v>
      </c>
      <c r="E1551" s="478"/>
      <c r="F1551" s="479"/>
      <c r="G1551" s="479"/>
    </row>
    <row r="1552" spans="1:7" ht="12.75">
      <c r="A1552" s="23" t="s">
        <v>152</v>
      </c>
      <c r="B1552" s="26">
        <v>1</v>
      </c>
      <c r="C1552">
        <f t="shared" si="61"/>
        <v>2</v>
      </c>
      <c r="D1552" s="479">
        <v>80.23</v>
      </c>
      <c r="E1552" s="478">
        <f>(SUM(D1551:D1552))^2/COUNT(D1551:D1552)</f>
        <v>6926.645</v>
      </c>
      <c r="F1552" s="479"/>
      <c r="G1552" s="479"/>
    </row>
    <row r="1553" spans="1:7" ht="12.75">
      <c r="A1553" s="23" t="s">
        <v>152</v>
      </c>
      <c r="B1553" s="26">
        <v>2</v>
      </c>
      <c r="C1553">
        <f t="shared" si="61"/>
        <v>1</v>
      </c>
      <c r="D1553" s="479">
        <v>79.03</v>
      </c>
      <c r="E1553" s="478">
        <f>D1553^2</f>
        <v>6245.7409</v>
      </c>
      <c r="F1553" s="479"/>
      <c r="G1553" s="479"/>
    </row>
    <row r="1554" spans="1:7" ht="12.75">
      <c r="A1554" s="23" t="s">
        <v>152</v>
      </c>
      <c r="B1554" s="26">
        <v>4</v>
      </c>
      <c r="C1554">
        <f t="shared" si="61"/>
        <v>1</v>
      </c>
      <c r="D1554" s="479">
        <v>62.19</v>
      </c>
      <c r="E1554" s="478">
        <f>D1554^2</f>
        <v>3867.5960999999998</v>
      </c>
      <c r="F1554" s="479"/>
      <c r="G1554" s="479"/>
    </row>
    <row r="1555" spans="1:7" ht="12.75">
      <c r="A1555" s="23" t="s">
        <v>152</v>
      </c>
      <c r="B1555" s="26">
        <v>5</v>
      </c>
      <c r="C1555">
        <f t="shared" si="61"/>
        <v>1</v>
      </c>
      <c r="D1555" s="479">
        <v>90.18</v>
      </c>
      <c r="E1555" s="478"/>
      <c r="F1555" s="479"/>
      <c r="G1555" s="479"/>
    </row>
    <row r="1556" spans="1:7" ht="12.75">
      <c r="A1556" s="23" t="s">
        <v>152</v>
      </c>
      <c r="B1556" s="26">
        <v>5</v>
      </c>
      <c r="C1556">
        <f t="shared" si="61"/>
        <v>2</v>
      </c>
      <c r="D1556" s="479">
        <v>62.78</v>
      </c>
      <c r="E1556" s="478"/>
      <c r="F1556" s="479"/>
      <c r="G1556" s="479"/>
    </row>
    <row r="1557" spans="1:7" ht="12.75">
      <c r="A1557" s="23" t="s">
        <v>152</v>
      </c>
      <c r="B1557" s="26">
        <v>5</v>
      </c>
      <c r="C1557">
        <f t="shared" si="61"/>
        <v>3</v>
      </c>
      <c r="D1557" s="479">
        <v>36.6</v>
      </c>
      <c r="E1557" s="478"/>
      <c r="F1557" s="479"/>
      <c r="G1557" s="479"/>
    </row>
    <row r="1558" spans="1:7" ht="12.75">
      <c r="A1558" s="23" t="s">
        <v>152</v>
      </c>
      <c r="B1558" s="26">
        <v>5</v>
      </c>
      <c r="C1558">
        <f t="shared" si="61"/>
        <v>4</v>
      </c>
      <c r="D1558" s="479">
        <v>77.09</v>
      </c>
      <c r="E1558" s="478">
        <f>(SUM(D1555:D1558))^2/COUNT(D1555:D1558)</f>
        <v>17775.555624999997</v>
      </c>
      <c r="F1558" s="479"/>
      <c r="G1558" s="479"/>
    </row>
    <row r="1559" spans="1:7" ht="12.75">
      <c r="A1559" s="23" t="s">
        <v>152</v>
      </c>
      <c r="B1559" s="26">
        <v>8</v>
      </c>
      <c r="C1559">
        <f t="shared" si="61"/>
        <v>1</v>
      </c>
      <c r="D1559" s="479">
        <v>78.93</v>
      </c>
      <c r="E1559" s="478"/>
      <c r="F1559" s="479"/>
      <c r="G1559" s="479"/>
    </row>
    <row r="1560" spans="1:7" ht="12.75">
      <c r="A1560" s="23" t="s">
        <v>152</v>
      </c>
      <c r="B1560" s="26">
        <v>8</v>
      </c>
      <c r="C1560">
        <f t="shared" si="61"/>
        <v>2</v>
      </c>
      <c r="D1560" s="479">
        <v>48.31</v>
      </c>
      <c r="E1560" s="478"/>
      <c r="F1560" s="479"/>
      <c r="G1560" s="479"/>
    </row>
    <row r="1561" spans="1:7" ht="12.75">
      <c r="A1561" s="23" t="s">
        <v>152</v>
      </c>
      <c r="B1561" s="26">
        <v>8</v>
      </c>
      <c r="C1561">
        <f t="shared" si="61"/>
        <v>3</v>
      </c>
      <c r="D1561" s="479">
        <v>65.45</v>
      </c>
      <c r="E1561" s="478"/>
      <c r="F1561" s="479"/>
      <c r="G1561" s="479"/>
    </row>
    <row r="1562" spans="1:7" ht="12.75">
      <c r="A1562" s="23" t="s">
        <v>152</v>
      </c>
      <c r="B1562" s="26">
        <v>8</v>
      </c>
      <c r="C1562">
        <f t="shared" si="61"/>
        <v>4</v>
      </c>
      <c r="D1562" s="479">
        <v>62.25</v>
      </c>
      <c r="E1562" s="478">
        <f>(SUM(D1559:D1562))^2/COUNT(D1559:D1562)</f>
        <v>16248.6009</v>
      </c>
      <c r="F1562" s="479"/>
      <c r="G1562" s="479"/>
    </row>
    <row r="1563" spans="1:7" ht="12.75">
      <c r="A1563" s="23" t="s">
        <v>152</v>
      </c>
      <c r="B1563" s="26">
        <v>9</v>
      </c>
      <c r="C1563">
        <f t="shared" si="61"/>
        <v>1</v>
      </c>
      <c r="D1563" s="479">
        <v>82.86</v>
      </c>
      <c r="E1563" s="478"/>
      <c r="F1563" s="479"/>
      <c r="G1563" s="479"/>
    </row>
    <row r="1564" spans="1:7" ht="12.75">
      <c r="A1564" s="23" t="s">
        <v>152</v>
      </c>
      <c r="B1564" s="26">
        <v>9</v>
      </c>
      <c r="C1564">
        <f t="shared" si="61"/>
        <v>2</v>
      </c>
      <c r="D1564" s="479">
        <v>81.6</v>
      </c>
      <c r="E1564" s="478"/>
      <c r="F1564" s="479"/>
      <c r="G1564" s="479"/>
    </row>
    <row r="1565" spans="1:8" ht="12.75">
      <c r="A1565" s="23" t="s">
        <v>152</v>
      </c>
      <c r="B1565" s="26">
        <v>9</v>
      </c>
      <c r="C1565">
        <f t="shared" si="61"/>
        <v>3</v>
      </c>
      <c r="D1565" s="479">
        <v>82.48</v>
      </c>
      <c r="E1565" s="478">
        <f>(SUM(D1563:D1565))^2/COUNT(D1563:D1565)</f>
        <v>20326.454533333334</v>
      </c>
      <c r="F1565" s="479">
        <f>(SUM(D1551:D1565))^2/COUNT(D1551:D1565)</f>
        <v>70376.90016666667</v>
      </c>
      <c r="G1565" s="479"/>
      <c r="H1565" s="473"/>
    </row>
    <row r="1566" spans="1:7" ht="12.75">
      <c r="A1566" s="23" t="s">
        <v>156</v>
      </c>
      <c r="B1566" s="26">
        <v>1</v>
      </c>
      <c r="C1566">
        <f t="shared" si="61"/>
        <v>1</v>
      </c>
      <c r="D1566" s="479">
        <v>61.15</v>
      </c>
      <c r="E1566" s="478"/>
      <c r="F1566" s="479"/>
      <c r="G1566" s="479"/>
    </row>
    <row r="1567" spans="1:7" ht="12.75">
      <c r="A1567" s="23" t="s">
        <v>156</v>
      </c>
      <c r="B1567" s="26">
        <v>1</v>
      </c>
      <c r="C1567">
        <f t="shared" si="61"/>
        <v>2</v>
      </c>
      <c r="D1567" s="479">
        <v>33.98</v>
      </c>
      <c r="E1567" s="478"/>
      <c r="F1567" s="479"/>
      <c r="G1567" s="479"/>
    </row>
    <row r="1568" spans="1:7" ht="12.75">
      <c r="A1568" s="23" t="s">
        <v>156</v>
      </c>
      <c r="B1568" s="26">
        <v>1</v>
      </c>
      <c r="C1568">
        <f t="shared" si="61"/>
        <v>3</v>
      </c>
      <c r="D1568" s="479">
        <v>54.75</v>
      </c>
      <c r="E1568" s="478"/>
      <c r="F1568" s="479"/>
      <c r="G1568" s="479"/>
    </row>
    <row r="1569" spans="1:7" ht="12.75">
      <c r="A1569" s="23" t="s">
        <v>156</v>
      </c>
      <c r="B1569" s="26">
        <v>1</v>
      </c>
      <c r="C1569">
        <f t="shared" si="61"/>
        <v>4</v>
      </c>
      <c r="D1569" s="479">
        <v>63.94</v>
      </c>
      <c r="E1569" s="478">
        <f>(SUM(D1566:D1569))^2/COUNT(D1566:D1569)</f>
        <v>11429.748099999999</v>
      </c>
      <c r="F1569" s="479"/>
      <c r="G1569" s="479"/>
    </row>
    <row r="1570" spans="1:7" ht="12.75">
      <c r="A1570" s="23" t="s">
        <v>156</v>
      </c>
      <c r="B1570" s="26">
        <v>2</v>
      </c>
      <c r="C1570">
        <f t="shared" si="61"/>
        <v>1</v>
      </c>
      <c r="D1570" s="479">
        <v>48.14</v>
      </c>
      <c r="E1570" s="478"/>
      <c r="F1570" s="479"/>
      <c r="G1570" s="479"/>
    </row>
    <row r="1571" spans="1:7" ht="12.75">
      <c r="A1571" s="23" t="s">
        <v>156</v>
      </c>
      <c r="B1571" s="26">
        <v>2</v>
      </c>
      <c r="C1571">
        <f t="shared" si="61"/>
        <v>2</v>
      </c>
      <c r="D1571" s="479">
        <v>62.05</v>
      </c>
      <c r="E1571" s="478">
        <f>(SUM(D1570:D1571))^2/COUNT(D1570:D1571)</f>
        <v>6070.918049999999</v>
      </c>
      <c r="F1571" s="479"/>
      <c r="G1571" s="479"/>
    </row>
    <row r="1572" spans="1:7" ht="12.75">
      <c r="A1572" s="23" t="s">
        <v>156</v>
      </c>
      <c r="B1572" s="26">
        <v>3</v>
      </c>
      <c r="C1572">
        <f t="shared" si="61"/>
        <v>1</v>
      </c>
      <c r="D1572" s="479">
        <v>70.37</v>
      </c>
      <c r="E1572" s="478"/>
      <c r="F1572" s="479"/>
      <c r="G1572" s="479"/>
    </row>
    <row r="1573" spans="1:7" ht="12.75">
      <c r="A1573" s="23" t="s">
        <v>156</v>
      </c>
      <c r="B1573" s="26">
        <v>3</v>
      </c>
      <c r="C1573">
        <f t="shared" si="61"/>
        <v>2</v>
      </c>
      <c r="D1573" s="479">
        <v>53.94</v>
      </c>
      <c r="E1573" s="478">
        <f>(SUM(D1572:D1573))^2/COUNT(D1572:D1573)</f>
        <v>7726.48805</v>
      </c>
      <c r="F1573" s="479"/>
      <c r="G1573" s="479"/>
    </row>
    <row r="1574" spans="1:7" ht="12.75">
      <c r="A1574" s="23" t="s">
        <v>156</v>
      </c>
      <c r="B1574" s="26">
        <v>4</v>
      </c>
      <c r="C1574">
        <f t="shared" si="61"/>
        <v>1</v>
      </c>
      <c r="D1574" s="479">
        <v>30.86</v>
      </c>
      <c r="E1574" s="478">
        <f>D1574^2</f>
        <v>952.3396</v>
      </c>
      <c r="F1574" s="479"/>
      <c r="G1574" s="479"/>
    </row>
    <row r="1575" spans="1:7" ht="12.75">
      <c r="A1575" s="23" t="s">
        <v>156</v>
      </c>
      <c r="B1575" s="26">
        <v>5</v>
      </c>
      <c r="C1575">
        <f t="shared" si="61"/>
        <v>1</v>
      </c>
      <c r="D1575" s="479">
        <v>75.43</v>
      </c>
      <c r="E1575" s="478">
        <f>D1575^2</f>
        <v>5689.684900000001</v>
      </c>
      <c r="F1575" s="479"/>
      <c r="G1575" s="479"/>
    </row>
    <row r="1576" spans="1:7" ht="12.75">
      <c r="A1576" s="23" t="s">
        <v>156</v>
      </c>
      <c r="B1576" s="26">
        <v>6</v>
      </c>
      <c r="C1576">
        <f t="shared" si="61"/>
        <v>1</v>
      </c>
      <c r="D1576" s="479">
        <v>69.92</v>
      </c>
      <c r="E1576" s="478">
        <f>D1576^2</f>
        <v>4888.8064</v>
      </c>
      <c r="F1576" s="479"/>
      <c r="G1576" s="479"/>
    </row>
    <row r="1577" spans="1:7" ht="12.75">
      <c r="A1577" s="23" t="s">
        <v>156</v>
      </c>
      <c r="B1577" s="26">
        <v>7</v>
      </c>
      <c r="C1577">
        <f t="shared" si="61"/>
        <v>1</v>
      </c>
      <c r="D1577" s="479">
        <v>80.84</v>
      </c>
      <c r="E1577" s="478"/>
      <c r="F1577" s="479"/>
      <c r="G1577" s="479"/>
    </row>
    <row r="1578" spans="1:7" ht="12.75">
      <c r="A1578" s="23" t="s">
        <v>156</v>
      </c>
      <c r="B1578" s="26">
        <v>7</v>
      </c>
      <c r="C1578">
        <f t="shared" si="61"/>
        <v>2</v>
      </c>
      <c r="D1578" s="479">
        <v>41.96</v>
      </c>
      <c r="E1578" s="478"/>
      <c r="F1578" s="479"/>
      <c r="G1578" s="479"/>
    </row>
    <row r="1579" spans="1:7" ht="12.75">
      <c r="A1579" s="23" t="s">
        <v>156</v>
      </c>
      <c r="B1579" s="26">
        <v>7</v>
      </c>
      <c r="C1579">
        <f t="shared" si="61"/>
        <v>3</v>
      </c>
      <c r="D1579" s="479">
        <v>52.99</v>
      </c>
      <c r="E1579" s="478">
        <f>(SUM(D1577:D1579))^2/COUNT(D1577:D1579)</f>
        <v>10300.708033333336</v>
      </c>
      <c r="F1579" s="479"/>
      <c r="G1579" s="479"/>
    </row>
    <row r="1580" spans="1:7" ht="12.75">
      <c r="A1580" s="23" t="s">
        <v>156</v>
      </c>
      <c r="B1580" s="26">
        <v>8</v>
      </c>
      <c r="C1580">
        <f t="shared" si="61"/>
        <v>1</v>
      </c>
      <c r="D1580" s="479">
        <v>62.03</v>
      </c>
      <c r="E1580" s="478"/>
      <c r="F1580" s="479"/>
      <c r="G1580" s="479"/>
    </row>
    <row r="1581" spans="1:7" ht="12.75">
      <c r="A1581" s="23" t="s">
        <v>156</v>
      </c>
      <c r="B1581" s="26">
        <v>8</v>
      </c>
      <c r="C1581">
        <f t="shared" si="61"/>
        <v>2</v>
      </c>
      <c r="D1581" s="479">
        <v>50.59</v>
      </c>
      <c r="E1581" s="478"/>
      <c r="F1581" s="479"/>
      <c r="G1581" s="479"/>
    </row>
    <row r="1582" spans="1:8" ht="12.75">
      <c r="A1582" s="258" t="s">
        <v>156</v>
      </c>
      <c r="B1582" s="190">
        <v>8</v>
      </c>
      <c r="C1582">
        <f t="shared" si="61"/>
        <v>3</v>
      </c>
      <c r="D1582" s="481">
        <v>45.39</v>
      </c>
      <c r="E1582" s="478">
        <f>(SUM(D1580:D1582))^2/COUNT(D1580:D1582)</f>
        <v>8322.3867</v>
      </c>
      <c r="F1582" s="479">
        <f>(SUM(D1566:D1582))^2/COUNT(D1566:D1582)</f>
        <v>54023.31699411765</v>
      </c>
      <c r="G1582" s="479"/>
      <c r="H1582" s="473"/>
    </row>
    <row r="1583" spans="1:7" ht="12.75">
      <c r="A1583" s="23" t="s">
        <v>155</v>
      </c>
      <c r="B1583" s="26">
        <v>1</v>
      </c>
      <c r="C1583">
        <f t="shared" si="61"/>
        <v>1</v>
      </c>
      <c r="D1583" s="479">
        <v>84.71</v>
      </c>
      <c r="E1583" s="478"/>
      <c r="F1583" s="479"/>
      <c r="G1583" s="479"/>
    </row>
    <row r="1584" spans="1:7" ht="12.75">
      <c r="A1584" s="23" t="s">
        <v>155</v>
      </c>
      <c r="B1584" s="26">
        <v>1</v>
      </c>
      <c r="C1584">
        <f t="shared" si="61"/>
        <v>2</v>
      </c>
      <c r="D1584" s="479">
        <v>76.09</v>
      </c>
      <c r="E1584" s="478"/>
      <c r="F1584" s="479"/>
      <c r="G1584" s="479"/>
    </row>
    <row r="1585" spans="1:7" ht="12.75">
      <c r="A1585" s="23" t="s">
        <v>155</v>
      </c>
      <c r="B1585" s="26">
        <v>1</v>
      </c>
      <c r="C1585">
        <f t="shared" si="61"/>
        <v>3</v>
      </c>
      <c r="D1585" s="479">
        <v>40.01</v>
      </c>
      <c r="E1585" s="478"/>
      <c r="F1585" s="479"/>
      <c r="G1585" s="479"/>
    </row>
    <row r="1586" spans="1:7" ht="12.75">
      <c r="A1586" s="23" t="s">
        <v>155</v>
      </c>
      <c r="B1586" s="26">
        <v>1</v>
      </c>
      <c r="C1586">
        <f t="shared" si="61"/>
        <v>4</v>
      </c>
      <c r="D1586" s="479">
        <v>46.7</v>
      </c>
      <c r="E1586" s="478"/>
      <c r="F1586" s="479"/>
      <c r="G1586" s="479"/>
    </row>
    <row r="1587" spans="1:7" ht="12.75">
      <c r="A1587" s="23" t="s">
        <v>155</v>
      </c>
      <c r="B1587" s="26">
        <v>1</v>
      </c>
      <c r="C1587">
        <f t="shared" si="61"/>
        <v>5</v>
      </c>
      <c r="D1587" s="479">
        <v>63.48</v>
      </c>
      <c r="E1587" s="478">
        <f>(SUM(D1583:D1587))^2/COUNT(D1583:D1587)</f>
        <v>19342.95602</v>
      </c>
      <c r="F1587" s="479"/>
      <c r="G1587" s="479"/>
    </row>
    <row r="1588" spans="1:7" ht="12.75">
      <c r="A1588" s="23" t="s">
        <v>155</v>
      </c>
      <c r="B1588" s="26">
        <v>2</v>
      </c>
      <c r="C1588">
        <f t="shared" si="61"/>
        <v>1</v>
      </c>
      <c r="D1588" s="479">
        <v>46.98</v>
      </c>
      <c r="E1588" s="478"/>
      <c r="F1588" s="479"/>
      <c r="G1588" s="479"/>
    </row>
    <row r="1589" spans="1:7" ht="12.75">
      <c r="A1589" s="23" t="s">
        <v>155</v>
      </c>
      <c r="B1589" s="26">
        <v>2</v>
      </c>
      <c r="C1589">
        <f t="shared" si="61"/>
        <v>2</v>
      </c>
      <c r="D1589" s="479">
        <v>92.55</v>
      </c>
      <c r="E1589" s="478"/>
      <c r="F1589" s="479"/>
      <c r="G1589" s="479"/>
    </row>
    <row r="1590" spans="1:7" ht="12.75">
      <c r="A1590" s="23" t="s">
        <v>155</v>
      </c>
      <c r="B1590" s="26">
        <v>2</v>
      </c>
      <c r="C1590">
        <f t="shared" si="61"/>
        <v>3</v>
      </c>
      <c r="D1590" s="479">
        <v>44.84</v>
      </c>
      <c r="E1590" s="478"/>
      <c r="F1590" s="479"/>
      <c r="G1590" s="479"/>
    </row>
    <row r="1591" spans="1:7" ht="12.75">
      <c r="A1591" s="23" t="s">
        <v>155</v>
      </c>
      <c r="B1591" s="26">
        <v>2</v>
      </c>
      <c r="C1591">
        <f t="shared" si="61"/>
        <v>4</v>
      </c>
      <c r="D1591" s="479">
        <v>71.04</v>
      </c>
      <c r="E1591" s="478"/>
      <c r="F1591" s="479"/>
      <c r="G1591" s="479"/>
    </row>
    <row r="1592" spans="1:7" ht="12.75">
      <c r="A1592" s="23" t="s">
        <v>155</v>
      </c>
      <c r="B1592" s="26">
        <v>2</v>
      </c>
      <c r="C1592">
        <f t="shared" si="61"/>
        <v>5</v>
      </c>
      <c r="D1592" s="479">
        <v>94.68</v>
      </c>
      <c r="E1592" s="478"/>
      <c r="F1592" s="479"/>
      <c r="G1592" s="479"/>
    </row>
    <row r="1593" spans="1:7" ht="12.75">
      <c r="A1593" s="23" t="s">
        <v>155</v>
      </c>
      <c r="B1593" s="26">
        <v>2</v>
      </c>
      <c r="C1593">
        <f t="shared" si="61"/>
        <v>6</v>
      </c>
      <c r="D1593" s="479">
        <v>93.99</v>
      </c>
      <c r="E1593" s="478">
        <f>(SUM(D1588:D1594))^2/COUNT(D1588:D1594)</f>
        <v>37135.288928571434</v>
      </c>
      <c r="F1593" s="479"/>
      <c r="G1593" s="479"/>
    </row>
    <row r="1594" spans="1:7" ht="12.75">
      <c r="A1594" s="23" t="s">
        <v>155</v>
      </c>
      <c r="B1594" s="26">
        <v>2</v>
      </c>
      <c r="C1594">
        <f t="shared" si="61"/>
        <v>7</v>
      </c>
      <c r="D1594" s="479">
        <v>65.77</v>
      </c>
      <c r="E1594" s="478"/>
      <c r="F1594" s="479"/>
      <c r="G1594" s="479"/>
    </row>
    <row r="1595" spans="1:7" ht="12.75">
      <c r="A1595" s="23" t="s">
        <v>155</v>
      </c>
      <c r="B1595" s="26">
        <v>3</v>
      </c>
      <c r="C1595">
        <f t="shared" si="61"/>
        <v>1</v>
      </c>
      <c r="D1595" s="479">
        <v>88.91</v>
      </c>
      <c r="E1595" s="478"/>
      <c r="F1595" s="479"/>
      <c r="G1595" s="479"/>
    </row>
    <row r="1596" spans="1:7" ht="12.75">
      <c r="A1596" s="23" t="s">
        <v>155</v>
      </c>
      <c r="B1596" s="26">
        <v>3</v>
      </c>
      <c r="C1596">
        <f t="shared" si="61"/>
        <v>2</v>
      </c>
      <c r="D1596" s="479">
        <v>81.17</v>
      </c>
      <c r="E1596" s="478"/>
      <c r="F1596" s="479"/>
      <c r="G1596" s="479"/>
    </row>
    <row r="1597" spans="1:7" ht="12.75">
      <c r="A1597" s="23" t="s">
        <v>155</v>
      </c>
      <c r="B1597" s="26">
        <v>3</v>
      </c>
      <c r="C1597">
        <f t="shared" si="61"/>
        <v>3</v>
      </c>
      <c r="D1597" s="479">
        <v>64.14</v>
      </c>
      <c r="E1597" s="478"/>
      <c r="F1597" s="479"/>
      <c r="G1597" s="479"/>
    </row>
    <row r="1598" spans="1:7" ht="12.75">
      <c r="A1598" s="23" t="s">
        <v>155</v>
      </c>
      <c r="B1598" s="26">
        <v>3</v>
      </c>
      <c r="C1598">
        <f t="shared" si="61"/>
        <v>4</v>
      </c>
      <c r="D1598" s="479">
        <v>44.09</v>
      </c>
      <c r="E1598" s="478">
        <f>(SUM(D1595:D1598))^2/COUNT(D1595:D1598)</f>
        <v>19364.11402499999</v>
      </c>
      <c r="F1598" s="479"/>
      <c r="G1598" s="479"/>
    </row>
    <row r="1599" spans="1:7" ht="12.75">
      <c r="A1599" s="23" t="s">
        <v>155</v>
      </c>
      <c r="B1599" s="26">
        <v>4</v>
      </c>
      <c r="C1599">
        <f t="shared" si="61"/>
        <v>1</v>
      </c>
      <c r="D1599" s="479">
        <v>45.67</v>
      </c>
      <c r="E1599" s="478"/>
      <c r="F1599" s="479"/>
      <c r="G1599" s="479"/>
    </row>
    <row r="1600" spans="1:7" ht="12.75">
      <c r="A1600" s="23" t="s">
        <v>155</v>
      </c>
      <c r="B1600" s="26">
        <v>4</v>
      </c>
      <c r="C1600">
        <f t="shared" si="61"/>
        <v>2</v>
      </c>
      <c r="D1600" s="479">
        <v>91.42</v>
      </c>
      <c r="E1600" s="478"/>
      <c r="F1600" s="479"/>
      <c r="G1600" s="479"/>
    </row>
    <row r="1601" spans="1:7" ht="12.75">
      <c r="A1601" s="23" t="s">
        <v>155</v>
      </c>
      <c r="B1601" s="26">
        <v>4</v>
      </c>
      <c r="C1601">
        <f t="shared" si="61"/>
        <v>3</v>
      </c>
      <c r="D1601" s="479">
        <v>59.49</v>
      </c>
      <c r="E1601" s="478"/>
      <c r="F1601" s="479"/>
      <c r="G1601" s="479"/>
    </row>
    <row r="1602" spans="1:7" ht="12.75">
      <c r="A1602" s="23" t="s">
        <v>155</v>
      </c>
      <c r="B1602" s="26">
        <v>4</v>
      </c>
      <c r="C1602">
        <f t="shared" si="61"/>
        <v>4</v>
      </c>
      <c r="D1602" s="479">
        <v>80.82</v>
      </c>
      <c r="E1602" s="478"/>
      <c r="F1602" s="479"/>
      <c r="G1602" s="479"/>
    </row>
    <row r="1603" spans="1:7" ht="12.75">
      <c r="A1603" s="23" t="s">
        <v>155</v>
      </c>
      <c r="B1603" s="26">
        <v>4</v>
      </c>
      <c r="C1603">
        <f t="shared" si="61"/>
        <v>5</v>
      </c>
      <c r="D1603" s="479">
        <v>82.35</v>
      </c>
      <c r="E1603" s="478">
        <f>(SUM(D1599:D1603))^2/COUNT(D1599:D1603)</f>
        <v>25884.0125</v>
      </c>
      <c r="F1603" s="479"/>
      <c r="G1603" s="479"/>
    </row>
    <row r="1604" spans="1:7" ht="12.75">
      <c r="A1604" s="23" t="s">
        <v>155</v>
      </c>
      <c r="B1604" s="26">
        <v>5</v>
      </c>
      <c r="C1604">
        <f t="shared" si="61"/>
        <v>1</v>
      </c>
      <c r="D1604" s="479">
        <v>55.71</v>
      </c>
      <c r="E1604" s="478"/>
      <c r="F1604" s="479"/>
      <c r="G1604" s="479"/>
    </row>
    <row r="1605" spans="1:7" ht="12.75">
      <c r="A1605" s="23" t="s">
        <v>155</v>
      </c>
      <c r="B1605" s="26">
        <v>5</v>
      </c>
      <c r="C1605">
        <f t="shared" si="61"/>
        <v>2</v>
      </c>
      <c r="D1605" s="479">
        <v>49.47</v>
      </c>
      <c r="E1605" s="478"/>
      <c r="F1605" s="479"/>
      <c r="G1605" s="479"/>
    </row>
    <row r="1606" spans="1:7" ht="12.75">
      <c r="A1606" s="23" t="s">
        <v>155</v>
      </c>
      <c r="B1606" s="26">
        <v>5</v>
      </c>
      <c r="C1606">
        <f t="shared" si="61"/>
        <v>3</v>
      </c>
      <c r="D1606" s="479">
        <v>56.01</v>
      </c>
      <c r="E1606" s="478"/>
      <c r="F1606" s="479"/>
      <c r="G1606" s="479"/>
    </row>
    <row r="1607" spans="1:7" ht="12.75">
      <c r="A1607" s="23" t="s">
        <v>155</v>
      </c>
      <c r="B1607" s="26">
        <v>5</v>
      </c>
      <c r="C1607">
        <f t="shared" si="61"/>
        <v>4</v>
      </c>
      <c r="D1607" s="479">
        <v>35.3</v>
      </c>
      <c r="E1607" s="478"/>
      <c r="F1607" s="479"/>
      <c r="G1607" s="479"/>
    </row>
    <row r="1608" spans="1:7" ht="12.75">
      <c r="A1608" s="23" t="s">
        <v>155</v>
      </c>
      <c r="B1608" s="26">
        <v>5</v>
      </c>
      <c r="C1608">
        <f t="shared" si="61"/>
        <v>5</v>
      </c>
      <c r="D1608" s="479">
        <v>75.57</v>
      </c>
      <c r="E1608" s="478">
        <f>(SUM(D1604:D1608))^2/COUNT(D1604:D1608)</f>
        <v>14803.32872</v>
      </c>
      <c r="F1608" s="479"/>
      <c r="G1608" s="479"/>
    </row>
    <row r="1609" spans="1:7" ht="12.75">
      <c r="A1609" s="23" t="s">
        <v>155</v>
      </c>
      <c r="B1609" s="26">
        <v>6</v>
      </c>
      <c r="C1609">
        <f aca="true" t="shared" si="62" ref="C1609:C1626">IF(B1608=B1609,C1608+1,1)</f>
        <v>1</v>
      </c>
      <c r="D1609" s="479">
        <v>89.43</v>
      </c>
      <c r="E1609" s="478"/>
      <c r="F1609" s="479"/>
      <c r="G1609" s="479"/>
    </row>
    <row r="1610" spans="1:7" ht="12.75">
      <c r="A1610" s="23" t="s">
        <v>155</v>
      </c>
      <c r="B1610" s="26">
        <v>6</v>
      </c>
      <c r="C1610">
        <f t="shared" si="62"/>
        <v>2</v>
      </c>
      <c r="D1610" s="479">
        <v>43.47</v>
      </c>
      <c r="E1610" s="478"/>
      <c r="F1610" s="479"/>
      <c r="G1610" s="479"/>
    </row>
    <row r="1611" spans="1:7" ht="12.75">
      <c r="A1611" s="23" t="s">
        <v>155</v>
      </c>
      <c r="B1611" s="26">
        <v>6</v>
      </c>
      <c r="C1611">
        <f t="shared" si="62"/>
        <v>3</v>
      </c>
      <c r="D1611" s="479">
        <v>42.8</v>
      </c>
      <c r="E1611" s="478"/>
      <c r="F1611" s="479"/>
      <c r="G1611" s="479"/>
    </row>
    <row r="1612" spans="1:7" ht="12.75">
      <c r="A1612" s="23" t="s">
        <v>155</v>
      </c>
      <c r="B1612" s="26">
        <v>6</v>
      </c>
      <c r="C1612">
        <f t="shared" si="62"/>
        <v>4</v>
      </c>
      <c r="D1612" s="479">
        <v>75.79</v>
      </c>
      <c r="E1612" s="478">
        <f>(SUM(D1609:D1612))^2/COUNT(D1609:D1612)</f>
        <v>15811.805025000001</v>
      </c>
      <c r="F1612" s="479"/>
      <c r="G1612" s="479"/>
    </row>
    <row r="1613" spans="1:7" ht="12.75">
      <c r="A1613" s="23" t="s">
        <v>155</v>
      </c>
      <c r="B1613" s="26">
        <v>7</v>
      </c>
      <c r="C1613">
        <f t="shared" si="62"/>
        <v>1</v>
      </c>
      <c r="D1613" s="479">
        <v>69.88</v>
      </c>
      <c r="E1613" s="478"/>
      <c r="F1613" s="479"/>
      <c r="G1613" s="479"/>
    </row>
    <row r="1614" spans="1:7" ht="12.75">
      <c r="A1614" s="23" t="s">
        <v>155</v>
      </c>
      <c r="B1614" s="26">
        <v>7</v>
      </c>
      <c r="C1614">
        <f t="shared" si="62"/>
        <v>2</v>
      </c>
      <c r="D1614" s="479">
        <v>73.88</v>
      </c>
      <c r="E1614" s="478"/>
      <c r="F1614" s="479"/>
      <c r="G1614" s="479"/>
    </row>
    <row r="1615" spans="1:7" ht="12.75">
      <c r="A1615" s="23" t="s">
        <v>155</v>
      </c>
      <c r="B1615" s="26">
        <v>7</v>
      </c>
      <c r="C1615">
        <f t="shared" si="62"/>
        <v>3</v>
      </c>
      <c r="D1615" s="479">
        <v>56.48</v>
      </c>
      <c r="E1615" s="478"/>
      <c r="F1615" s="479"/>
      <c r="G1615" s="479"/>
    </row>
    <row r="1616" spans="1:7" ht="12.75">
      <c r="A1616" s="23" t="s">
        <v>155</v>
      </c>
      <c r="B1616" s="26">
        <v>7</v>
      </c>
      <c r="C1616">
        <f t="shared" si="62"/>
        <v>4</v>
      </c>
      <c r="D1616" s="479">
        <v>85.84</v>
      </c>
      <c r="E1616" s="478">
        <f>(SUM(D1613:D1616))^2/COUNT(D1613:D1616)</f>
        <v>20460.4416</v>
      </c>
      <c r="F1616" s="479"/>
      <c r="G1616" s="479"/>
    </row>
    <row r="1617" spans="1:7" ht="12.75">
      <c r="A1617" s="23" t="s">
        <v>155</v>
      </c>
      <c r="B1617" s="26">
        <v>8</v>
      </c>
      <c r="C1617">
        <f t="shared" si="62"/>
        <v>1</v>
      </c>
      <c r="D1617" s="479">
        <v>58.37</v>
      </c>
      <c r="E1617" s="478"/>
      <c r="F1617" s="479"/>
      <c r="G1617" s="479"/>
    </row>
    <row r="1618" spans="1:7" ht="12.75">
      <c r="A1618" s="23" t="s">
        <v>155</v>
      </c>
      <c r="B1618" s="26">
        <v>8</v>
      </c>
      <c r="C1618">
        <f t="shared" si="62"/>
        <v>2</v>
      </c>
      <c r="D1618" s="479">
        <v>97.47</v>
      </c>
      <c r="E1618" s="478"/>
      <c r="F1618" s="479"/>
      <c r="G1618" s="479"/>
    </row>
    <row r="1619" spans="1:7" ht="12.75">
      <c r="A1619" s="23" t="s">
        <v>155</v>
      </c>
      <c r="B1619" s="26">
        <v>8</v>
      </c>
      <c r="C1619">
        <f t="shared" si="62"/>
        <v>3</v>
      </c>
      <c r="D1619" s="479">
        <v>34.88</v>
      </c>
      <c r="E1619" s="478"/>
      <c r="F1619" s="479"/>
      <c r="G1619" s="479"/>
    </row>
    <row r="1620" spans="1:7" ht="12.75">
      <c r="A1620" s="23" t="s">
        <v>155</v>
      </c>
      <c r="B1620" s="26">
        <v>8</v>
      </c>
      <c r="C1620">
        <f t="shared" si="62"/>
        <v>4</v>
      </c>
      <c r="D1620" s="479">
        <v>61.59</v>
      </c>
      <c r="E1620" s="478"/>
      <c r="F1620" s="479"/>
      <c r="G1620" s="479"/>
    </row>
    <row r="1621" spans="1:7" ht="12.75">
      <c r="A1621" s="23" t="s">
        <v>155</v>
      </c>
      <c r="B1621" s="26">
        <v>8</v>
      </c>
      <c r="C1621">
        <f t="shared" si="62"/>
        <v>5</v>
      </c>
      <c r="D1621" s="479">
        <v>82.45</v>
      </c>
      <c r="E1621" s="478"/>
      <c r="F1621" s="479"/>
      <c r="G1621" s="479"/>
    </row>
    <row r="1622" spans="1:7" ht="12.75">
      <c r="A1622" s="23" t="s">
        <v>155</v>
      </c>
      <c r="B1622" s="26">
        <v>8</v>
      </c>
      <c r="C1622">
        <f t="shared" si="62"/>
        <v>6</v>
      </c>
      <c r="D1622" s="479">
        <v>40.8</v>
      </c>
      <c r="E1622" s="478">
        <f>(SUM(D1617:D1622))^2/COUNT(D1617:D1622)</f>
        <v>23507.552266666666</v>
      </c>
      <c r="F1622" s="479"/>
      <c r="G1622" s="479"/>
    </row>
    <row r="1623" spans="1:7" ht="12.75">
      <c r="A1623" s="23" t="s">
        <v>155</v>
      </c>
      <c r="B1623" s="26">
        <v>9</v>
      </c>
      <c r="C1623">
        <f t="shared" si="62"/>
        <v>1</v>
      </c>
      <c r="D1623" s="479">
        <v>50.76</v>
      </c>
      <c r="E1623" s="478"/>
      <c r="F1623" s="479"/>
      <c r="G1623" s="479"/>
    </row>
    <row r="1624" spans="1:7" ht="12.75">
      <c r="A1624" s="23" t="s">
        <v>155</v>
      </c>
      <c r="B1624" s="26">
        <v>9</v>
      </c>
      <c r="C1624">
        <f t="shared" si="62"/>
        <v>2</v>
      </c>
      <c r="D1624" s="479">
        <v>36.18</v>
      </c>
      <c r="E1624" s="478"/>
      <c r="F1624" s="479"/>
      <c r="G1624" s="479"/>
    </row>
    <row r="1625" spans="1:7" ht="12.75">
      <c r="A1625" s="23" t="s">
        <v>155</v>
      </c>
      <c r="B1625" s="26">
        <v>9</v>
      </c>
      <c r="C1625">
        <f t="shared" si="62"/>
        <v>3</v>
      </c>
      <c r="D1625" s="479">
        <v>58.53</v>
      </c>
      <c r="E1625" s="478"/>
      <c r="F1625" s="479"/>
      <c r="G1625" s="479"/>
    </row>
    <row r="1626" spans="1:10" ht="13.5" thickBot="1">
      <c r="A1626" s="483" t="s">
        <v>155</v>
      </c>
      <c r="B1626" s="380">
        <v>9</v>
      </c>
      <c r="C1626" s="483">
        <f t="shared" si="62"/>
        <v>4</v>
      </c>
      <c r="D1626" s="485">
        <v>91.92</v>
      </c>
      <c r="E1626" s="484">
        <f>(SUM(D1623:D1626))^2/COUNT(D1623:D1626)</f>
        <v>14088.503024999998</v>
      </c>
      <c r="F1626" s="485">
        <f>(SUM(D1583:D1626))^2/COUNT(D1583:D1626)</f>
        <v>188702.8861454546</v>
      </c>
      <c r="G1626" s="485">
        <f>(SUM(D1479:D1626)^2)/COUNT(D1479:D1626)</f>
        <v>562810.2888891891</v>
      </c>
      <c r="H1626" s="473"/>
      <c r="I1626" s="255"/>
      <c r="J1626" s="255"/>
    </row>
    <row r="1627" spans="1:10" ht="12.75">
      <c r="A1627" s="26"/>
      <c r="B1627" s="50" t="s">
        <v>253</v>
      </c>
      <c r="C1627" s="25"/>
      <c r="D1627" s="479">
        <f>VAR(D1479:D1626)*(D1628-1)</f>
        <v>50046.92891081073</v>
      </c>
      <c r="E1627" s="494">
        <f>SUM(E1479:E1626)</f>
        <v>579726.8510245237</v>
      </c>
      <c r="F1627" s="493">
        <f>SUM(F1479:F1626)</f>
        <v>565826.262632253</v>
      </c>
      <c r="G1627" s="481">
        <f>SUM(G1479:G1626)</f>
        <v>562810.2888891891</v>
      </c>
      <c r="I1627" s="255"/>
      <c r="J1627" s="255"/>
    </row>
    <row r="1628" spans="1:7" ht="12.75">
      <c r="A1628" s="63"/>
      <c r="B1628" s="58" t="s">
        <v>33</v>
      </c>
      <c r="C1628" s="139"/>
      <c r="D1628" s="63">
        <f>COUNT(D1479:D1626)</f>
        <v>148</v>
      </c>
      <c r="E1628" s="435">
        <f>COUNT(E1479:E1626)</f>
        <v>46</v>
      </c>
      <c r="F1628" s="218">
        <f>COUNT(F1479:F1626)</f>
        <v>6</v>
      </c>
      <c r="G1628" s="63">
        <v>1</v>
      </c>
    </row>
    <row r="1629" spans="1:7" ht="12.75">
      <c r="A1629" s="25"/>
      <c r="B1629" s="489"/>
      <c r="C1629" s="25"/>
      <c r="D1629" s="482"/>
      <c r="E1629" s="25"/>
      <c r="F1629" s="25"/>
      <c r="G1629" s="25"/>
    </row>
    <row r="1630" ht="12.75">
      <c r="D1630" s="202"/>
    </row>
    <row r="1631" spans="1:8" ht="12.75">
      <c r="A1631" s="66" t="s">
        <v>256</v>
      </c>
      <c r="B1631" s="25"/>
      <c r="C1631" s="25"/>
      <c r="D1631" s="25"/>
      <c r="E1631" s="25"/>
      <c r="F1631" s="25"/>
      <c r="G1631" s="25"/>
      <c r="H1631" s="257"/>
    </row>
    <row r="1632" spans="1:8" ht="12.75">
      <c r="A1632" s="475" t="s">
        <v>41</v>
      </c>
      <c r="B1632" s="177" t="s">
        <v>43</v>
      </c>
      <c r="C1632" s="475" t="s">
        <v>45</v>
      </c>
      <c r="D1632" s="177" t="s">
        <v>46</v>
      </c>
      <c r="E1632" s="475" t="s">
        <v>48</v>
      </c>
      <c r="F1632" s="177" t="s">
        <v>11</v>
      </c>
      <c r="G1632" s="635" t="s">
        <v>50</v>
      </c>
      <c r="H1632" s="636"/>
    </row>
    <row r="1633" spans="1:8" ht="13.5" thickBot="1">
      <c r="A1633" s="476" t="s">
        <v>42</v>
      </c>
      <c r="B1633" s="178" t="s">
        <v>44</v>
      </c>
      <c r="C1633" s="476" t="s">
        <v>46</v>
      </c>
      <c r="D1633" s="178" t="s">
        <v>47</v>
      </c>
      <c r="E1633" s="476" t="s">
        <v>24</v>
      </c>
      <c r="F1633" s="178" t="s">
        <v>49</v>
      </c>
      <c r="G1633" s="474" t="s">
        <v>51</v>
      </c>
      <c r="H1633" s="505" t="s">
        <v>52</v>
      </c>
    </row>
    <row r="1634" spans="1:8" ht="13.5" thickTop="1">
      <c r="A1634" s="54" t="s">
        <v>247</v>
      </c>
      <c r="B1634" s="155">
        <f>F1628-G1628</f>
        <v>5</v>
      </c>
      <c r="C1634" s="156">
        <f>F1627-G1627</f>
        <v>3015.9737430638634</v>
      </c>
      <c r="D1634" s="159">
        <f>C1634/B1634</f>
        <v>603.1947486127726</v>
      </c>
      <c r="E1634" s="158">
        <f>D1634/D1636</f>
        <v>1.7357387517442715</v>
      </c>
      <c r="F1634" s="159">
        <f>FDIST(E1634,B1634,B1636)</f>
        <v>0.14868346145084083</v>
      </c>
      <c r="G1634" s="158">
        <f>FINV(0.05,$B1634,$B1636)</f>
        <v>2.449466421578877</v>
      </c>
      <c r="H1634" s="487">
        <f>FINV(0.01,$B1634,$B1636)</f>
        <v>3.5138398329299987</v>
      </c>
    </row>
    <row r="1635" spans="1:8" ht="12.75">
      <c r="A1635" s="54" t="s">
        <v>248</v>
      </c>
      <c r="B1635" s="25"/>
      <c r="C1635" s="158"/>
      <c r="D1635" s="159"/>
      <c r="E1635" s="158"/>
      <c r="F1635" s="159"/>
      <c r="G1635" s="158"/>
      <c r="H1635" s="488"/>
    </row>
    <row r="1636" spans="1:8" ht="12.75">
      <c r="A1636" s="54" t="s">
        <v>249</v>
      </c>
      <c r="B1636" s="434">
        <f>E1628-F1628</f>
        <v>40</v>
      </c>
      <c r="C1636" s="399">
        <f>E1627-F1627</f>
        <v>13900.588392270729</v>
      </c>
      <c r="D1636" s="159">
        <f>C1636/B1636</f>
        <v>347.5147098067682</v>
      </c>
      <c r="E1636" s="158">
        <f>D1636/D1638</f>
        <v>1.0699096886101687</v>
      </c>
      <c r="F1636" s="159">
        <f>FDIST(E1636,B1636,B1638)</f>
        <v>0.3840503570158442</v>
      </c>
      <c r="G1636" s="158">
        <f>FINV(0.05,$B1636,$B1638)</f>
        <v>1.5127851892073942</v>
      </c>
      <c r="H1636" s="487">
        <f>FINV(0.01,$B1636,$B1638)</f>
        <v>1.7931359126642956</v>
      </c>
    </row>
    <row r="1637" spans="1:8" ht="12.75">
      <c r="A1637" s="54"/>
      <c r="B1637" s="25"/>
      <c r="C1637" s="158"/>
      <c r="D1637" s="159"/>
      <c r="E1637" s="158"/>
      <c r="F1637" s="159"/>
      <c r="G1637" s="158"/>
      <c r="H1637" s="488"/>
    </row>
    <row r="1638" spans="1:8" ht="12.75">
      <c r="A1638" s="54" t="s">
        <v>251</v>
      </c>
      <c r="B1638" s="495">
        <f>D1628-E1628</f>
        <v>102</v>
      </c>
      <c r="C1638" s="164">
        <f>C1639-C1636-C1634</f>
        <v>33130.36677547614</v>
      </c>
      <c r="D1638" s="159">
        <f>C1638/B1638</f>
        <v>324.80751740662885</v>
      </c>
      <c r="E1638" s="158"/>
      <c r="F1638" s="159"/>
      <c r="G1638" s="158"/>
      <c r="H1638" s="488"/>
    </row>
    <row r="1639" spans="1:8" ht="13.5" thickBot="1">
      <c r="A1639" s="490" t="s">
        <v>37</v>
      </c>
      <c r="B1639" s="496">
        <f>D1628-G1628</f>
        <v>147</v>
      </c>
      <c r="C1639" s="497">
        <f>D1627</f>
        <v>50046.92891081073</v>
      </c>
      <c r="D1639" s="298"/>
      <c r="E1639" s="491"/>
      <c r="F1639" s="298"/>
      <c r="G1639" s="491"/>
      <c r="H1639" s="492"/>
    </row>
    <row r="1640" ht="12.75"/>
    <row r="1641" ht="12.75">
      <c r="C1641" s="171"/>
    </row>
    <row r="1642" ht="12.75"/>
    <row r="1643" ht="12.75"/>
    <row r="1644" ht="12.75"/>
    <row r="1645" ht="12.75"/>
    <row r="1646" ht="12.75"/>
    <row r="1647" ht="12.75"/>
    <row r="1648" ht="12.75">
      <c r="B1648" s="250"/>
    </row>
    <row r="1649" ht="12.75">
      <c r="A1649" s="317" t="s">
        <v>208</v>
      </c>
    </row>
    <row r="1650" ht="12.75"/>
    <row r="1651" ht="12.75"/>
    <row r="1652" ht="12.75"/>
    <row r="1653" ht="12.75"/>
  </sheetData>
  <sheetProtection password="89E6" sheet="1" objects="1" scenarios="1"/>
  <mergeCells count="22">
    <mergeCell ref="B614:F614"/>
    <mergeCell ref="G1463:H1463"/>
    <mergeCell ref="G1230:H1230"/>
    <mergeCell ref="B1390:G1390"/>
    <mergeCell ref="G1451:H1451"/>
    <mergeCell ref="G956:H956"/>
    <mergeCell ref="B1140:J1140"/>
    <mergeCell ref="G1204:H1204"/>
    <mergeCell ref="G367:H367"/>
    <mergeCell ref="G637:H637"/>
    <mergeCell ref="G685:H685"/>
    <mergeCell ref="G730:H730"/>
    <mergeCell ref="G1632:H1632"/>
    <mergeCell ref="C11:F11"/>
    <mergeCell ref="G115:H115"/>
    <mergeCell ref="F128:G128"/>
    <mergeCell ref="G147:H147"/>
    <mergeCell ref="B189:D189"/>
    <mergeCell ref="G229:H229"/>
    <mergeCell ref="B242:D242"/>
    <mergeCell ref="E287:F287"/>
    <mergeCell ref="G320:H320"/>
  </mergeCells>
  <printOptions/>
  <pageMargins left="0.75" right="0.75" top="1" bottom="1" header="0" footer="0"/>
  <pageSetup orientation="portrait" r:id="rId2"/>
  <ignoredErrors>
    <ignoredError sqref="B616:F619 E1480:F162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O521"/>
  <sheetViews>
    <sheetView workbookViewId="0" topLeftCell="A1">
      <selection activeCell="F14" sqref="F14"/>
    </sheetView>
  </sheetViews>
  <sheetFormatPr defaultColWidth="11.421875" defaultRowHeight="12.75"/>
  <cols>
    <col min="1" max="3" width="11.57421875" style="507" customWidth="1"/>
    <col min="4" max="4" width="12.28125" style="507" bestFit="1" customWidth="1"/>
    <col min="5" max="23" width="11.57421875" style="507" customWidth="1"/>
    <col min="24" max="43" width="11.57421875" style="605" customWidth="1"/>
    <col min="44" max="78" width="11.57421875" style="606" customWidth="1"/>
    <col min="79" max="16384" width="11.57421875" style="507" customWidth="1"/>
  </cols>
  <sheetData>
    <row r="1" ht="12.75"/>
    <row r="2" ht="12.75"/>
    <row r="3" ht="12.75"/>
    <row r="4" ht="12.75"/>
    <row r="5" ht="12.75"/>
    <row r="6" ht="12.75"/>
    <row r="7" ht="12.75">
      <c r="A7" s="506" t="s">
        <v>257</v>
      </c>
    </row>
    <row r="8" ht="12.75"/>
    <row r="9" spans="1:9" ht="13.5" thickBot="1">
      <c r="A9" s="508" t="s">
        <v>258</v>
      </c>
      <c r="B9" s="509"/>
      <c r="C9" s="509"/>
      <c r="D9" s="509"/>
      <c r="E9" s="509"/>
      <c r="F9" s="510" t="s">
        <v>9</v>
      </c>
      <c r="G9" s="509"/>
      <c r="H9" s="509"/>
      <c r="I9" s="511"/>
    </row>
    <row r="10" spans="1:9" ht="13.5" thickTop="1">
      <c r="A10" s="512" t="s">
        <v>259</v>
      </c>
      <c r="B10" s="513"/>
      <c r="C10" s="513"/>
      <c r="D10" s="513"/>
      <c r="E10" s="513"/>
      <c r="F10" s="514">
        <v>0.2</v>
      </c>
      <c r="G10" s="513"/>
      <c r="H10" s="513"/>
      <c r="I10" s="515"/>
    </row>
    <row r="11" spans="1:9" ht="12.75">
      <c r="A11" s="512" t="s">
        <v>260</v>
      </c>
      <c r="B11" s="513"/>
      <c r="C11" s="513"/>
      <c r="D11" s="513"/>
      <c r="E11" s="513"/>
      <c r="F11" s="516">
        <v>1</v>
      </c>
      <c r="G11" s="581">
        <v>3</v>
      </c>
      <c r="H11" s="581">
        <v>5</v>
      </c>
      <c r="I11" s="581">
        <v>7</v>
      </c>
    </row>
    <row r="12" spans="1:9" ht="13.5" thickBot="1">
      <c r="A12" s="517" t="s">
        <v>261</v>
      </c>
      <c r="B12" s="518"/>
      <c r="C12" s="518"/>
      <c r="D12" s="518"/>
      <c r="E12" s="518"/>
      <c r="F12" s="519">
        <v>20</v>
      </c>
      <c r="G12" s="582">
        <v>30</v>
      </c>
      <c r="H12" s="582">
        <v>40</v>
      </c>
      <c r="I12" s="582">
        <v>50</v>
      </c>
    </row>
    <row r="13" spans="1:9" ht="12.75">
      <c r="A13" s="520" t="s">
        <v>262</v>
      </c>
      <c r="B13" s="521"/>
      <c r="C13" s="521"/>
      <c r="D13" s="521"/>
      <c r="E13" s="521"/>
      <c r="F13" s="522">
        <v>0</v>
      </c>
      <c r="G13" s="521"/>
      <c r="H13" s="521"/>
      <c r="I13" s="523"/>
    </row>
    <row r="14" ht="12.75"/>
    <row r="15" ht="12.75"/>
    <row r="16" ht="12.75">
      <c r="A16" s="506" t="s">
        <v>263</v>
      </c>
    </row>
    <row r="17" spans="1:3" ht="12.75">
      <c r="A17" s="506"/>
      <c r="C17" s="524"/>
    </row>
    <row r="18" spans="1:6" ht="12.75">
      <c r="A18" s="525"/>
      <c r="B18" s="526"/>
      <c r="C18" s="654" t="s">
        <v>209</v>
      </c>
      <c r="D18" s="654"/>
      <c r="E18" s="654"/>
      <c r="F18" s="655"/>
    </row>
    <row r="19" spans="1:6" ht="12.75">
      <c r="A19" s="527"/>
      <c r="B19" s="528"/>
      <c r="C19" s="529">
        <f aca="true" t="shared" si="0" ref="C19:F20">F11</f>
        <v>1</v>
      </c>
      <c r="D19" s="530">
        <f t="shared" si="0"/>
        <v>3</v>
      </c>
      <c r="E19" s="529">
        <f t="shared" si="0"/>
        <v>5</v>
      </c>
      <c r="F19" s="530">
        <f t="shared" si="0"/>
        <v>7</v>
      </c>
    </row>
    <row r="20" spans="1:6" ht="13.5" thickBot="1">
      <c r="A20" s="531" t="s">
        <v>7</v>
      </c>
      <c r="B20" s="532" t="s">
        <v>10</v>
      </c>
      <c r="C20" s="533">
        <f t="shared" si="0"/>
        <v>20</v>
      </c>
      <c r="D20" s="532">
        <f t="shared" si="0"/>
        <v>30</v>
      </c>
      <c r="E20" s="533">
        <f t="shared" si="0"/>
        <v>40</v>
      </c>
      <c r="F20" s="532">
        <f t="shared" si="0"/>
        <v>50</v>
      </c>
    </row>
    <row r="21" spans="1:6" ht="13.5" thickTop="1">
      <c r="A21" s="534">
        <v>1</v>
      </c>
      <c r="B21" s="535">
        <v>0</v>
      </c>
      <c r="C21" s="536" t="str">
        <f>IF(F13=1,FDIST(B21,F11,F12),"    Genere")</f>
        <v>    Genere</v>
      </c>
      <c r="D21" s="537" t="str">
        <f>IF(F13=1,FDIST(B21,G11,G12),"    Genere")</f>
        <v>    Genere</v>
      </c>
      <c r="E21" s="536" t="str">
        <f>IF(F13=1,FDIST(B21,H11,H12),"    Genere")</f>
        <v>    Genere</v>
      </c>
      <c r="F21" s="537" t="str">
        <f>IF(F13=1,FDIST(B21,I11,I12),"    Genere")</f>
        <v>    Genere</v>
      </c>
    </row>
    <row r="22" spans="1:6" ht="12.75">
      <c r="A22" s="534">
        <v>2</v>
      </c>
      <c r="B22" s="535">
        <f>B21+F10</f>
        <v>0.2</v>
      </c>
      <c r="C22" s="536" t="str">
        <f>IF(F13=1,FDIST(B22,F11,F12),"    Genere")</f>
        <v>    Genere</v>
      </c>
      <c r="D22" s="537" t="str">
        <f>IF(F13=1,FDIST(B22,G11,G12),"    Genere")</f>
        <v>    Genere</v>
      </c>
      <c r="E22" s="536" t="str">
        <f>IF(F13=1,FDIST(B22,H11,H12),"    Genere")</f>
        <v>    Genere</v>
      </c>
      <c r="F22" s="537" t="str">
        <f>IF(F13=1,FDIST(B22,I11,I12),"    Genere")</f>
        <v>    Genere</v>
      </c>
    </row>
    <row r="23" spans="1:6" ht="12.75">
      <c r="A23" s="534">
        <v>3</v>
      </c>
      <c r="B23" s="535">
        <f>B22+F10</f>
        <v>0.4</v>
      </c>
      <c r="C23" s="536" t="str">
        <f>IF(F13=1,FDIST(B23,F11,F12),"    Genere")</f>
        <v>    Genere</v>
      </c>
      <c r="D23" s="537" t="str">
        <f>IF(F13=1,FDIST(B23,G11,G12),"    Genere")</f>
        <v>    Genere</v>
      </c>
      <c r="E23" s="536" t="str">
        <f>IF(F13=1,FDIST(B23,H11,H12),"    Genere")</f>
        <v>    Genere</v>
      </c>
      <c r="F23" s="537" t="str">
        <f>IF(F13=1,FDIST(B23,I11,I12),"    Genere")</f>
        <v>    Genere</v>
      </c>
    </row>
    <row r="24" spans="1:6" ht="12.75">
      <c r="A24" s="534">
        <v>4</v>
      </c>
      <c r="B24" s="535">
        <f>B23+F10</f>
        <v>0.6000000000000001</v>
      </c>
      <c r="C24" s="536" t="str">
        <f>IF(F13=1,FDIST(B24,F11,F12),"    Genere")</f>
        <v>    Genere</v>
      </c>
      <c r="D24" s="537" t="str">
        <f>IF(F13=1,FDIST(B24,G11,G12),"    Genere")</f>
        <v>    Genere</v>
      </c>
      <c r="E24" s="536" t="str">
        <f>IF(F13=1,FDIST(B24,H11,H12),"    Genere")</f>
        <v>    Genere</v>
      </c>
      <c r="F24" s="537" t="str">
        <f>IF(F13=1,FDIST(B24,I11,I12),"    Genere")</f>
        <v>    Genere</v>
      </c>
    </row>
    <row r="25" spans="1:6" ht="12.75">
      <c r="A25" s="534">
        <v>5</v>
      </c>
      <c r="B25" s="535">
        <f>B24+F10</f>
        <v>0.8</v>
      </c>
      <c r="C25" s="536" t="str">
        <f>IF(F13=1,FDIST(B25,F11,F12),"    Genere")</f>
        <v>    Genere</v>
      </c>
      <c r="D25" s="537" t="str">
        <f>IF(F13=1,FDIST(B25,G11,G12),"    Genere")</f>
        <v>    Genere</v>
      </c>
      <c r="E25" s="536" t="str">
        <f>IF(F13=1,FDIST(B25,H11,H12),"    Genere")</f>
        <v>    Genere</v>
      </c>
      <c r="F25" s="537" t="str">
        <f>IF(F13=1,FDIST(B25,I11,I12),"    Genere")</f>
        <v>    Genere</v>
      </c>
    </row>
    <row r="26" spans="1:6" ht="12.75">
      <c r="A26" s="534">
        <v>6</v>
      </c>
      <c r="B26" s="535">
        <f>B25+F10</f>
        <v>1</v>
      </c>
      <c r="C26" s="536" t="str">
        <f>IF(F13=1,FDIST(B26,F11,F12),"    Genere")</f>
        <v>    Genere</v>
      </c>
      <c r="D26" s="537" t="str">
        <f>IF(F13=1,FDIST(B26,G11,G12),"    Genere")</f>
        <v>    Genere</v>
      </c>
      <c r="E26" s="536" t="str">
        <f>IF(F13=1,FDIST(B26,H11,H12),"    Genere")</f>
        <v>    Genere</v>
      </c>
      <c r="F26" s="537" t="str">
        <f>IF(F13=1,FDIST(B26,I11,I12),"    Genere")</f>
        <v>    Genere</v>
      </c>
    </row>
    <row r="27" spans="1:6" ht="12.75">
      <c r="A27" s="534">
        <v>7</v>
      </c>
      <c r="B27" s="535">
        <f>B26+F10</f>
        <v>1.2</v>
      </c>
      <c r="C27" s="536" t="str">
        <f>IF(F13=1,FDIST(B27,F11,F12),"    Genere")</f>
        <v>    Genere</v>
      </c>
      <c r="D27" s="537" t="str">
        <f>IF(F13=1,FDIST(B27,G11,G12),"    Genere")</f>
        <v>    Genere</v>
      </c>
      <c r="E27" s="536" t="str">
        <f>IF(F13=1,FDIST(B27,H11,H12),"    Genere")</f>
        <v>    Genere</v>
      </c>
      <c r="F27" s="537" t="str">
        <f>IF(F13=1,FDIST(B27,I11,I12),"    Genere")</f>
        <v>    Genere</v>
      </c>
    </row>
    <row r="28" spans="1:6" ht="12.75">
      <c r="A28" s="534">
        <v>8</v>
      </c>
      <c r="B28" s="535">
        <f>B27+F10</f>
        <v>1.4</v>
      </c>
      <c r="C28" s="536" t="str">
        <f>IF(F13=1,FDIST(B28,F11,F12),"    Genere")</f>
        <v>    Genere</v>
      </c>
      <c r="D28" s="537" t="str">
        <f>IF(F13=1,FDIST(B28,G11,G12),"    Genere")</f>
        <v>    Genere</v>
      </c>
      <c r="E28" s="536" t="str">
        <f>IF(F13=1,FDIST(B28,H11,H12),"    Genere")</f>
        <v>    Genere</v>
      </c>
      <c r="F28" s="537" t="str">
        <f>IF(F13=1,FDIST(B28,I11,I12),"    Genere")</f>
        <v>    Genere</v>
      </c>
    </row>
    <row r="29" spans="1:6" ht="12.75">
      <c r="A29" s="534">
        <v>9</v>
      </c>
      <c r="B29" s="535">
        <f>B28+F10</f>
        <v>1.5999999999999999</v>
      </c>
      <c r="C29" s="536" t="str">
        <f>IF(F13=1,FDIST(B29,F11,F12),"    Genere")</f>
        <v>    Genere</v>
      </c>
      <c r="D29" s="537" t="str">
        <f>IF(F13=1,FDIST(B29,G11,G12),"    Genere")</f>
        <v>    Genere</v>
      </c>
      <c r="E29" s="536" t="str">
        <f>IF(F13=1,FDIST(B29,H11,H12),"    Genere")</f>
        <v>    Genere</v>
      </c>
      <c r="F29" s="537" t="str">
        <f>IF(F13=1,FDIST(B29,I11,I12),"    Genere")</f>
        <v>    Genere</v>
      </c>
    </row>
    <row r="30" spans="1:6" ht="12.75">
      <c r="A30" s="534">
        <v>10</v>
      </c>
      <c r="B30" s="535">
        <f>B29+F10</f>
        <v>1.7999999999999998</v>
      </c>
      <c r="C30" s="536" t="str">
        <f>IF(F13=1,FDIST(B30,F11,F12),"    Genere")</f>
        <v>    Genere</v>
      </c>
      <c r="D30" s="537" t="str">
        <f>IF(F13=1,FDIST(B30,G11,G12),"    Genere")</f>
        <v>    Genere</v>
      </c>
      <c r="E30" s="536" t="str">
        <f>IF(F13=1,FDIST(B30,H11,H12),"    Genere")</f>
        <v>    Genere</v>
      </c>
      <c r="F30" s="537" t="str">
        <f>IF(F13=1,FDIST(B30,I11,I12),"    Genere")</f>
        <v>    Genere</v>
      </c>
    </row>
    <row r="31" spans="1:6" ht="12.75">
      <c r="A31" s="534">
        <v>11</v>
      </c>
      <c r="B31" s="535">
        <f>B30+F10</f>
        <v>1.9999999999999998</v>
      </c>
      <c r="C31" s="536" t="str">
        <f>IF(F13=1,FDIST(B31,F11,F12),"    Genere")</f>
        <v>    Genere</v>
      </c>
      <c r="D31" s="537" t="str">
        <f>IF(F13=1,FDIST(B31,G11,G12),"    Genere")</f>
        <v>    Genere</v>
      </c>
      <c r="E31" s="536" t="str">
        <f>IF(F13=1,FDIST(B31,H11,H12),"    Genere")</f>
        <v>    Genere</v>
      </c>
      <c r="F31" s="537" t="str">
        <f>IF(F13=1,FDIST(B31,I11,I12),"    Genere")</f>
        <v>    Genere</v>
      </c>
    </row>
    <row r="32" spans="1:6" ht="12.75">
      <c r="A32" s="534">
        <v>12</v>
      </c>
      <c r="B32" s="535">
        <f>B31+F10</f>
        <v>2.1999999999999997</v>
      </c>
      <c r="C32" s="536" t="str">
        <f>IF(F13=1,FDIST(B32,F11,F12),"    Genere")</f>
        <v>    Genere</v>
      </c>
      <c r="D32" s="537" t="str">
        <f>IF(F13=1,FDIST(B32,G11,G12),"    Genere")</f>
        <v>    Genere</v>
      </c>
      <c r="E32" s="536" t="str">
        <f>IF(F13=1,FDIST(B32,H11,H12),"    Genere")</f>
        <v>    Genere</v>
      </c>
      <c r="F32" s="537" t="str">
        <f>IF(F13=1,FDIST(B32,I11,I12),"    Genere")</f>
        <v>    Genere</v>
      </c>
    </row>
    <row r="33" spans="1:6" ht="12.75">
      <c r="A33" s="534">
        <v>13</v>
      </c>
      <c r="B33" s="535">
        <f>B32+F10</f>
        <v>2.4</v>
      </c>
      <c r="C33" s="536" t="str">
        <f>IF(F13=1,FDIST(B33,F11,F12),"    Genere")</f>
        <v>    Genere</v>
      </c>
      <c r="D33" s="537" t="str">
        <f>IF(F13=1,FDIST(B33,G11,G12),"    Genere")</f>
        <v>    Genere</v>
      </c>
      <c r="E33" s="536" t="str">
        <f>IF(F13=1,FDIST(B33,H11,H12),"    Genere")</f>
        <v>    Genere</v>
      </c>
      <c r="F33" s="537" t="str">
        <f>IF(F13=1,FDIST(B33,I11,I12),"    Genere")</f>
        <v>    Genere</v>
      </c>
    </row>
    <row r="34" spans="1:6" ht="12.75">
      <c r="A34" s="534">
        <v>14</v>
      </c>
      <c r="B34" s="535">
        <f>B33+F10</f>
        <v>2.6</v>
      </c>
      <c r="C34" s="536" t="str">
        <f>IF(F13=1,FDIST(B34,F11,F12),"    Genere")</f>
        <v>    Genere</v>
      </c>
      <c r="D34" s="537" t="str">
        <f>IF(F13=1,FDIST(B34,G11,G12),"    Genere")</f>
        <v>    Genere</v>
      </c>
      <c r="E34" s="536" t="str">
        <f>IF(F13=1,FDIST(B34,H11,H12),"    Genere")</f>
        <v>    Genere</v>
      </c>
      <c r="F34" s="537" t="str">
        <f>IF(F13=1,FDIST(B34,I11,I12),"    Genere")</f>
        <v>    Genere</v>
      </c>
    </row>
    <row r="35" spans="1:6" ht="12.75">
      <c r="A35" s="534">
        <v>15</v>
      </c>
      <c r="B35" s="535">
        <f>B34+F10</f>
        <v>2.8000000000000003</v>
      </c>
      <c r="C35" s="536" t="str">
        <f>IF(F13=1,FDIST(B35,F11,F12),"    Genere")</f>
        <v>    Genere</v>
      </c>
      <c r="D35" s="537" t="str">
        <f>IF(F13=1,FDIST(B35,G11,G12),"    Genere")</f>
        <v>    Genere</v>
      </c>
      <c r="E35" s="536" t="str">
        <f>IF(F13=1,FDIST(B35,H11,H12),"    Genere")</f>
        <v>    Genere</v>
      </c>
      <c r="F35" s="537" t="str">
        <f>IF(F13=1,FDIST(B35,I11,I12),"    Genere")</f>
        <v>    Genere</v>
      </c>
    </row>
    <row r="36" spans="1:6" ht="12.75">
      <c r="A36" s="534">
        <v>16</v>
      </c>
      <c r="B36" s="535">
        <f>B35+F10</f>
        <v>3.0000000000000004</v>
      </c>
      <c r="C36" s="536" t="str">
        <f>IF(F13=1,FDIST(B36,F11,F12),"    Genere")</f>
        <v>    Genere</v>
      </c>
      <c r="D36" s="537" t="str">
        <f>IF(F13=1,FDIST(B36,G11,G12),"    Genere")</f>
        <v>    Genere</v>
      </c>
      <c r="E36" s="536" t="str">
        <f>IF(F13=1,FDIST(B36,H11,H12),"    Genere")</f>
        <v>    Genere</v>
      </c>
      <c r="F36" s="537" t="str">
        <f>IF(F13=1,FDIST(B36,I11,I12),"    Genere")</f>
        <v>    Genere</v>
      </c>
    </row>
    <row r="37" spans="1:6" ht="12.75">
      <c r="A37" s="534">
        <v>17</v>
      </c>
      <c r="B37" s="535">
        <f>B36+F10</f>
        <v>3.2000000000000006</v>
      </c>
      <c r="C37" s="536" t="str">
        <f>IF(F13=1,FDIST(B37,F11,F12),"    Genere")</f>
        <v>    Genere</v>
      </c>
      <c r="D37" s="537" t="str">
        <f>IF(F13=1,FDIST(B37,G11,G12),"    Genere")</f>
        <v>    Genere</v>
      </c>
      <c r="E37" s="536" t="str">
        <f>IF(F13=1,FDIST(B37,H11,H12),"    Genere")</f>
        <v>    Genere</v>
      </c>
      <c r="F37" s="537" t="str">
        <f>IF(F13=1,FDIST(B37,I11,I12),"    Genere")</f>
        <v>    Genere</v>
      </c>
    </row>
    <row r="38" spans="1:6" ht="12.75">
      <c r="A38" s="534">
        <v>18</v>
      </c>
      <c r="B38" s="535">
        <f>B37+F10</f>
        <v>3.400000000000001</v>
      </c>
      <c r="C38" s="536" t="str">
        <f>IF(F13=1,FDIST(B38,F11,F12),"    Genere")</f>
        <v>    Genere</v>
      </c>
      <c r="D38" s="537" t="str">
        <f>IF(F13=1,FDIST(B38,G11,G12),"    Genere")</f>
        <v>    Genere</v>
      </c>
      <c r="E38" s="536" t="str">
        <f>IF(F13=1,FDIST(B38,H11,H12),"    Genere")</f>
        <v>    Genere</v>
      </c>
      <c r="F38" s="537" t="str">
        <f>IF(F13=1,FDIST(B38,I11,I12),"    Genere")</f>
        <v>    Genere</v>
      </c>
    </row>
    <row r="39" spans="1:6" ht="12.75">
      <c r="A39" s="534">
        <v>19</v>
      </c>
      <c r="B39" s="535">
        <f>B38+F10</f>
        <v>3.600000000000001</v>
      </c>
      <c r="C39" s="536" t="str">
        <f>IF(F13=1,FDIST(B39,F11,F12),"    Genere")</f>
        <v>    Genere</v>
      </c>
      <c r="D39" s="537" t="str">
        <f>IF(F13=1,FDIST(B39,G11,G12),"    Genere")</f>
        <v>    Genere</v>
      </c>
      <c r="E39" s="536" t="str">
        <f>IF(F13=1,FDIST(B39,H11,H12),"    Genere")</f>
        <v>    Genere</v>
      </c>
      <c r="F39" s="537" t="str">
        <f>IF(F13=1,FDIST(B39,I11,I12),"    Genere")</f>
        <v>    Genere</v>
      </c>
    </row>
    <row r="40" spans="1:6" ht="12.75">
      <c r="A40" s="534">
        <v>20</v>
      </c>
      <c r="B40" s="535">
        <f>B39+F10</f>
        <v>3.800000000000001</v>
      </c>
      <c r="C40" s="536" t="str">
        <f>IF(F13=1,FDIST(B40,F11,F12),"    Genere")</f>
        <v>    Genere</v>
      </c>
      <c r="D40" s="537" t="str">
        <f>IF(F13=1,FDIST(B40,G11,G12),"    Genere")</f>
        <v>    Genere</v>
      </c>
      <c r="E40" s="536" t="str">
        <f>IF(F13=1,FDIST(B40,H11,H12),"    Genere")</f>
        <v>    Genere</v>
      </c>
      <c r="F40" s="537" t="str">
        <f>IF(F13=1,FDIST(B40,I11,I12),"    Genere")</f>
        <v>    Genere</v>
      </c>
    </row>
    <row r="41" spans="1:6" ht="12.75">
      <c r="A41" s="534">
        <v>21</v>
      </c>
      <c r="B41" s="535">
        <f>B40+F10</f>
        <v>4.000000000000001</v>
      </c>
      <c r="C41" s="536" t="str">
        <f>IF(F13=1,FDIST(B41,F11,F12),"    Genere")</f>
        <v>    Genere</v>
      </c>
      <c r="D41" s="537" t="str">
        <f>IF(F13=1,FDIST(B41,G11,G12),"    Genere")</f>
        <v>    Genere</v>
      </c>
      <c r="E41" s="536" t="str">
        <f>IF(F13=1,FDIST(B41,H11,H12),"    Genere")</f>
        <v>    Genere</v>
      </c>
      <c r="F41" s="537" t="str">
        <f>IF(F13=1,FDIST(B41,I11,I12),"    Genere")</f>
        <v>    Genere</v>
      </c>
    </row>
    <row r="42" spans="1:6" ht="12.75">
      <c r="A42" s="534">
        <v>22</v>
      </c>
      <c r="B42" s="535">
        <f>B41+F10</f>
        <v>4.200000000000001</v>
      </c>
      <c r="C42" s="536" t="str">
        <f>IF(F13=1,FDIST(B42,F11,F12),"    Genere")</f>
        <v>    Genere</v>
      </c>
      <c r="D42" s="537" t="str">
        <f>IF(F13=1,FDIST(B42,G11,G12),"    Genere")</f>
        <v>    Genere</v>
      </c>
      <c r="E42" s="536" t="str">
        <f>IF(F13=1,FDIST(B42,H11,H12),"    Genere")</f>
        <v>    Genere</v>
      </c>
      <c r="F42" s="537" t="str">
        <f>IF(F13=1,FDIST(B42,I11,I12),"    Genere")</f>
        <v>    Genere</v>
      </c>
    </row>
    <row r="43" spans="1:6" ht="12.75">
      <c r="A43" s="534">
        <v>23</v>
      </c>
      <c r="B43" s="535">
        <f>B42+F10</f>
        <v>4.400000000000001</v>
      </c>
      <c r="C43" s="536" t="str">
        <f>IF(F13=1,FDIST(B43,F11,F12),"    Genere")</f>
        <v>    Genere</v>
      </c>
      <c r="D43" s="537" t="str">
        <f>IF(F13=1,FDIST(B43,G11,G12),"    Genere")</f>
        <v>    Genere</v>
      </c>
      <c r="E43" s="536" t="str">
        <f>IF(F13=1,FDIST(B43,H11,H12),"    Genere")</f>
        <v>    Genere</v>
      </c>
      <c r="F43" s="537" t="str">
        <f>IF(F13=1,FDIST(B43,I11,I12),"    Genere")</f>
        <v>    Genere</v>
      </c>
    </row>
    <row r="44" spans="1:6" ht="12.75">
      <c r="A44" s="534">
        <v>24</v>
      </c>
      <c r="B44" s="535">
        <f>B43+F10</f>
        <v>4.600000000000001</v>
      </c>
      <c r="C44" s="536" t="str">
        <f>IF(F13=1,FDIST(B44,F11,F12),"    Genere")</f>
        <v>    Genere</v>
      </c>
      <c r="D44" s="537" t="str">
        <f>IF(F13=1,FDIST(B44,G11,G12),"    Genere")</f>
        <v>    Genere</v>
      </c>
      <c r="E44" s="536" t="str">
        <f>IF(F13=1,FDIST(B44,H11,H12),"    Genere")</f>
        <v>    Genere</v>
      </c>
      <c r="F44" s="537" t="str">
        <f>IF(F13=1,FDIST(B44,I11,I12),"    Genere")</f>
        <v>    Genere</v>
      </c>
    </row>
    <row r="45" spans="1:6" ht="12.75">
      <c r="A45" s="534">
        <v>25</v>
      </c>
      <c r="B45" s="535">
        <f>B44+F10</f>
        <v>4.800000000000002</v>
      </c>
      <c r="C45" s="536" t="str">
        <f>IF(F13=1,FDIST(B45,F11,F12),"    Genere")</f>
        <v>    Genere</v>
      </c>
      <c r="D45" s="537" t="str">
        <f>IF(F13=1,FDIST(B45,G11,G12),"    Genere")</f>
        <v>    Genere</v>
      </c>
      <c r="E45" s="536" t="str">
        <f>IF(F13=1,FDIST(B45,H11,H12),"    Genere")</f>
        <v>    Genere</v>
      </c>
      <c r="F45" s="537" t="str">
        <f>IF(F13=1,FDIST(B45,I11,I12),"    Genere")</f>
        <v>    Genere</v>
      </c>
    </row>
    <row r="46" spans="1:6" ht="12.75">
      <c r="A46" s="534">
        <v>26</v>
      </c>
      <c r="B46" s="535">
        <f>B45+F10</f>
        <v>5.000000000000002</v>
      </c>
      <c r="C46" s="536" t="str">
        <f>IF(F13=1,FDIST(B46,F11,F12),"    Genere")</f>
        <v>    Genere</v>
      </c>
      <c r="D46" s="537" t="str">
        <f>IF(F13=1,FDIST(B46,G11,G12),"    Genere")</f>
        <v>    Genere</v>
      </c>
      <c r="E46" s="536" t="str">
        <f>IF(F13=1,FDIST(B46,H11,H12),"    Genere")</f>
        <v>    Genere</v>
      </c>
      <c r="F46" s="537" t="str">
        <f>IF(F13=1,FDIST(B46,I11,I12),"    Genere")</f>
        <v>    Genere</v>
      </c>
    </row>
    <row r="47" spans="1:6" ht="12.75">
      <c r="A47" s="534">
        <v>27</v>
      </c>
      <c r="B47" s="535">
        <f>B46+F10</f>
        <v>5.200000000000002</v>
      </c>
      <c r="C47" s="536" t="str">
        <f>IF(F13=1,FDIST(B47,F11,F12),"    Genere")</f>
        <v>    Genere</v>
      </c>
      <c r="D47" s="537" t="str">
        <f>IF(F13=1,FDIST(B47,G11,G12),"    Genere")</f>
        <v>    Genere</v>
      </c>
      <c r="E47" s="536" t="str">
        <f>IF(F13=1,FDIST(B47,H11,H12),"    Genere")</f>
        <v>    Genere</v>
      </c>
      <c r="F47" s="537" t="str">
        <f>IF(F13=1,FDIST(B47,I11,I12),"    Genere")</f>
        <v>    Genere</v>
      </c>
    </row>
    <row r="48" spans="1:6" ht="12.75">
      <c r="A48" s="534">
        <v>28</v>
      </c>
      <c r="B48" s="535">
        <f>B47+F10</f>
        <v>5.400000000000002</v>
      </c>
      <c r="C48" s="536" t="str">
        <f>IF(F13=1,FDIST(B48,F11,F12),"    Genere")</f>
        <v>    Genere</v>
      </c>
      <c r="D48" s="537" t="str">
        <f>IF(F13=1,FDIST(B48,G11,G12),"    Genere")</f>
        <v>    Genere</v>
      </c>
      <c r="E48" s="536" t="str">
        <f>IF(F13=1,FDIST(B48,H11,H12),"    Genere")</f>
        <v>    Genere</v>
      </c>
      <c r="F48" s="537" t="str">
        <f>IF(F13=1,FDIST(B48,I11,I12),"    Genere")</f>
        <v>    Genere</v>
      </c>
    </row>
    <row r="49" spans="1:6" ht="12.75">
      <c r="A49" s="534">
        <v>29</v>
      </c>
      <c r="B49" s="535">
        <f>B48+F10</f>
        <v>5.600000000000002</v>
      </c>
      <c r="C49" s="536" t="str">
        <f>IF(F13=1,FDIST(B49,F11,F12),"    Genere")</f>
        <v>    Genere</v>
      </c>
      <c r="D49" s="537" t="str">
        <f>IF(F13=1,FDIST(B49,G11,G12),"    Genere")</f>
        <v>    Genere</v>
      </c>
      <c r="E49" s="536" t="str">
        <f>IF(F13=1,FDIST(B49,H11,H12),"    Genere")</f>
        <v>    Genere</v>
      </c>
      <c r="F49" s="537" t="str">
        <f>IF(F13=1,FDIST(B49,I11,I12),"    Genere")</f>
        <v>    Genere</v>
      </c>
    </row>
    <row r="50" spans="1:6" ht="12.75">
      <c r="A50" s="534">
        <v>30</v>
      </c>
      <c r="B50" s="535">
        <f>B49+F10</f>
        <v>5.8000000000000025</v>
      </c>
      <c r="C50" s="536" t="str">
        <f>IF(F13=1,FDIST(B50,F11,F12),"    Genere")</f>
        <v>    Genere</v>
      </c>
      <c r="D50" s="537" t="str">
        <f>IF(F13=1,FDIST(B50,G11,G12),"    Genere")</f>
        <v>    Genere</v>
      </c>
      <c r="E50" s="536" t="str">
        <f>IF(F13=1,FDIST(B50,H11,H12),"    Genere")</f>
        <v>    Genere</v>
      </c>
      <c r="F50" s="537" t="str">
        <f>IF(F13=1,FDIST(B50,I11,I12),"    Genere")</f>
        <v>    Genere</v>
      </c>
    </row>
    <row r="51" spans="1:6" ht="12.75">
      <c r="A51" s="534">
        <v>31</v>
      </c>
      <c r="B51" s="535">
        <f>B50+F10</f>
        <v>6.000000000000003</v>
      </c>
      <c r="C51" s="536" t="str">
        <f>IF(F13=1,FDIST(B51,F11,F12),"    Genere")</f>
        <v>    Genere</v>
      </c>
      <c r="D51" s="537" t="str">
        <f>IF(F13=1,FDIST(B51,G11,G12),"    Genere")</f>
        <v>    Genere</v>
      </c>
      <c r="E51" s="536" t="str">
        <f>IF(F13=1,FDIST(B51,H11,H12),"    Genere")</f>
        <v>    Genere</v>
      </c>
      <c r="F51" s="537" t="str">
        <f>IF(F13=1,FDIST(B51,I11,I12),"    Genere")</f>
        <v>    Genere</v>
      </c>
    </row>
    <row r="52" spans="1:6" ht="12.75">
      <c r="A52" s="534">
        <v>32</v>
      </c>
      <c r="B52" s="535">
        <f>B51+F10</f>
        <v>6.200000000000003</v>
      </c>
      <c r="C52" s="536" t="str">
        <f>IF(F13=1,FDIST(B52,F11,F12),"    Genere")</f>
        <v>    Genere</v>
      </c>
      <c r="D52" s="537" t="str">
        <f>IF(F13=1,FDIST(B52,G11,G12),"    Genere")</f>
        <v>    Genere</v>
      </c>
      <c r="E52" s="536" t="str">
        <f>IF(F13=1,FDIST(B52,H11,H12),"    Genere")</f>
        <v>    Genere</v>
      </c>
      <c r="F52" s="537" t="str">
        <f>IF(F13=1,FDIST(B52,I11,I12),"    Genere")</f>
        <v>    Genere</v>
      </c>
    </row>
    <row r="53" spans="1:6" ht="12.75">
      <c r="A53" s="534">
        <v>33</v>
      </c>
      <c r="B53" s="535">
        <f>B52+F10</f>
        <v>6.400000000000003</v>
      </c>
      <c r="C53" s="536" t="str">
        <f>IF(F13=1,FDIST(B53,F11,F12),"    Genere")</f>
        <v>    Genere</v>
      </c>
      <c r="D53" s="537" t="str">
        <f>IF(F13=1,FDIST(B53,G11,G12),"    Genere")</f>
        <v>    Genere</v>
      </c>
      <c r="E53" s="536" t="str">
        <f>IF(F13=1,FDIST(B53,H11,H12),"    Genere")</f>
        <v>    Genere</v>
      </c>
      <c r="F53" s="537" t="str">
        <f>IF(F13=1,FDIST(B53,I11,I12),"    Genere")</f>
        <v>    Genere</v>
      </c>
    </row>
    <row r="54" spans="1:6" ht="12.75">
      <c r="A54" s="534">
        <v>34</v>
      </c>
      <c r="B54" s="535">
        <f>B53+F10</f>
        <v>6.600000000000003</v>
      </c>
      <c r="C54" s="536" t="str">
        <f>IF(F13=1,FDIST(B54,F11,F12),"    Genere")</f>
        <v>    Genere</v>
      </c>
      <c r="D54" s="537" t="str">
        <f>IF(F13=1,FDIST(B54,G11,G12),"    Genere")</f>
        <v>    Genere</v>
      </c>
      <c r="E54" s="536" t="str">
        <f>IF(F13=1,FDIST(B54,H11,H12),"    Genere")</f>
        <v>    Genere</v>
      </c>
      <c r="F54" s="537" t="str">
        <f>IF(F13=1,FDIST(B54,I11,I12),"    Genere")</f>
        <v>    Genere</v>
      </c>
    </row>
    <row r="55" spans="1:6" ht="12.75">
      <c r="A55" s="534">
        <v>35</v>
      </c>
      <c r="B55" s="535">
        <f>B54+F10</f>
        <v>6.800000000000003</v>
      </c>
      <c r="C55" s="536" t="str">
        <f>IF(F13=1,FDIST(B55,F11,F12),"    Genere")</f>
        <v>    Genere</v>
      </c>
      <c r="D55" s="537" t="str">
        <f>IF(F13=1,FDIST(B55,G11,G12),"    Genere")</f>
        <v>    Genere</v>
      </c>
      <c r="E55" s="536" t="str">
        <f>IF(F13=1,FDIST(B55,H11,H12),"    Genere")</f>
        <v>    Genere</v>
      </c>
      <c r="F55" s="537" t="str">
        <f>IF(F13=1,FDIST(B55,I11,I12),"    Genere")</f>
        <v>    Genere</v>
      </c>
    </row>
    <row r="56" spans="1:6" ht="12.75">
      <c r="A56" s="534">
        <v>36</v>
      </c>
      <c r="B56" s="535">
        <f>B55+F10</f>
        <v>7.0000000000000036</v>
      </c>
      <c r="C56" s="536" t="str">
        <f>IF(F13=1,FDIST(B56,F11,F12),"    Genere")</f>
        <v>    Genere</v>
      </c>
      <c r="D56" s="537" t="str">
        <f>IF(F13=1,FDIST(B56,G11,G12),"    Genere")</f>
        <v>    Genere</v>
      </c>
      <c r="E56" s="536" t="str">
        <f>IF(F13=1,FDIST(B56,H11,H12),"    Genere")</f>
        <v>    Genere</v>
      </c>
      <c r="F56" s="537" t="str">
        <f>IF(F13=1,FDIST(B56,I11,I12),"    Genere")</f>
        <v>    Genere</v>
      </c>
    </row>
    <row r="57" spans="1:6" ht="12.75">
      <c r="A57" s="534">
        <v>37</v>
      </c>
      <c r="B57" s="535">
        <f>B56+F10</f>
        <v>7.200000000000004</v>
      </c>
      <c r="C57" s="536" t="str">
        <f>IF(F13=1,FDIST(B57,F11,F12),"    Genere")</f>
        <v>    Genere</v>
      </c>
      <c r="D57" s="537" t="str">
        <f>IF(F13=1,FDIST(B57,G11,G12),"    Genere")</f>
        <v>    Genere</v>
      </c>
      <c r="E57" s="536" t="str">
        <f>IF(F13=1,FDIST(B57,H11,H12),"    Genere")</f>
        <v>    Genere</v>
      </c>
      <c r="F57" s="537" t="str">
        <f>IF(F13=1,FDIST(B57,I11,I12),"    Genere")</f>
        <v>    Genere</v>
      </c>
    </row>
    <row r="58" spans="1:6" ht="12.75">
      <c r="A58" s="534">
        <v>38</v>
      </c>
      <c r="B58" s="535">
        <f>B57+F10</f>
        <v>7.400000000000004</v>
      </c>
      <c r="C58" s="536" t="str">
        <f>IF(F13=1,FDIST(B58,F11,F12),"    Genere")</f>
        <v>    Genere</v>
      </c>
      <c r="D58" s="537" t="str">
        <f>IF(F13=1,FDIST(B58,G11,G12),"    Genere")</f>
        <v>    Genere</v>
      </c>
      <c r="E58" s="536" t="str">
        <f>IF(F13=1,FDIST(B58,H11,H12),"    Genere")</f>
        <v>    Genere</v>
      </c>
      <c r="F58" s="537" t="str">
        <f>IF(F13=1,FDIST(B58,I11,I12),"    Genere")</f>
        <v>    Genere</v>
      </c>
    </row>
    <row r="59" spans="1:6" ht="12.75">
      <c r="A59" s="534">
        <v>39</v>
      </c>
      <c r="B59" s="535">
        <f>B58+F10</f>
        <v>7.600000000000004</v>
      </c>
      <c r="C59" s="536" t="str">
        <f>IF(F13=1,FDIST(B59,F11,F12),"    Genere")</f>
        <v>    Genere</v>
      </c>
      <c r="D59" s="537" t="str">
        <f>IF(F13=1,FDIST(B59,G11,G12),"    Genere")</f>
        <v>    Genere</v>
      </c>
      <c r="E59" s="536" t="str">
        <f>IF(F13=1,FDIST(B59,H11,H12),"    Genere")</f>
        <v>    Genere</v>
      </c>
      <c r="F59" s="537" t="str">
        <f>IF(F13=1,FDIST(B59,I11,I12),"    Genere")</f>
        <v>    Genere</v>
      </c>
    </row>
    <row r="60" spans="1:6" ht="12.75">
      <c r="A60" s="534">
        <v>40</v>
      </c>
      <c r="B60" s="535">
        <f>B59+F10</f>
        <v>7.800000000000004</v>
      </c>
      <c r="C60" s="536" t="str">
        <f>IF(F13=1,FDIST(B60,F11,F12),"    Genere")</f>
        <v>    Genere</v>
      </c>
      <c r="D60" s="537" t="str">
        <f>IF(F13=1,FDIST(B60,G11,G12),"    Genere")</f>
        <v>    Genere</v>
      </c>
      <c r="E60" s="536" t="str">
        <f>IF(F13=1,FDIST(B60,H11,H12),"    Genere")</f>
        <v>    Genere</v>
      </c>
      <c r="F60" s="537" t="str">
        <f>IF(F13=1,FDIST(B60,I11,I12),"    Genere")</f>
        <v>    Genere</v>
      </c>
    </row>
    <row r="61" spans="1:6" ht="12.75">
      <c r="A61" s="534">
        <v>41</v>
      </c>
      <c r="B61" s="535">
        <f>B60+F10</f>
        <v>8.000000000000004</v>
      </c>
      <c r="C61" s="536" t="str">
        <f>IF(F13=1,FDIST(B61,F11,F12),"    Genere")</f>
        <v>    Genere</v>
      </c>
      <c r="D61" s="537" t="str">
        <f>IF(F13=1,FDIST(B61,G11,G12),"    Genere")</f>
        <v>    Genere</v>
      </c>
      <c r="E61" s="536" t="str">
        <f>IF(F13=1,FDIST(B61,H11,H12),"    Genere")</f>
        <v>    Genere</v>
      </c>
      <c r="F61" s="537" t="str">
        <f>IF(F13=1,FDIST(B61,I11,I12),"    Genere")</f>
        <v>    Genere</v>
      </c>
    </row>
    <row r="62" spans="1:6" ht="12.75">
      <c r="A62" s="534">
        <v>42</v>
      </c>
      <c r="B62" s="535">
        <f>B61+F10</f>
        <v>8.200000000000003</v>
      </c>
      <c r="C62" s="536" t="str">
        <f>IF(F13=1,FDIST(B62,F11,F12),"    Genere")</f>
        <v>    Genere</v>
      </c>
      <c r="D62" s="537" t="str">
        <f>IF(F13=1,FDIST(B62,G11,G12),"    Genere")</f>
        <v>    Genere</v>
      </c>
      <c r="E62" s="536" t="str">
        <f>IF(F13=1,FDIST(B62,H11,H12),"    Genere")</f>
        <v>    Genere</v>
      </c>
      <c r="F62" s="537" t="str">
        <f>IF(F13=1,FDIST(B62,I11,I12),"    Genere")</f>
        <v>    Genere</v>
      </c>
    </row>
    <row r="63" spans="1:6" ht="12.75">
      <c r="A63" s="534">
        <v>43</v>
      </c>
      <c r="B63" s="535">
        <f>B62+F10</f>
        <v>8.400000000000002</v>
      </c>
      <c r="C63" s="536" t="str">
        <f>IF(F13=1,FDIST(B63,F11,F12),"    Genere")</f>
        <v>    Genere</v>
      </c>
      <c r="D63" s="537" t="str">
        <f>IF(F13=1,FDIST(B63,G11,G12),"    Genere")</f>
        <v>    Genere</v>
      </c>
      <c r="E63" s="536" t="str">
        <f>IF(F13=1,FDIST(B63,H11,H12),"    Genere")</f>
        <v>    Genere</v>
      </c>
      <c r="F63" s="537" t="str">
        <f>IF(F13=1,FDIST(B63,I11,I12),"    Genere")</f>
        <v>    Genere</v>
      </c>
    </row>
    <row r="64" spans="1:6" ht="12.75">
      <c r="A64" s="534">
        <v>44</v>
      </c>
      <c r="B64" s="535">
        <f>B63+F10</f>
        <v>8.600000000000001</v>
      </c>
      <c r="C64" s="536" t="str">
        <f>IF(F13=1,FDIST(B64,F11,F12),"    Genere")</f>
        <v>    Genere</v>
      </c>
      <c r="D64" s="537" t="str">
        <f>IF(F13=1,FDIST(B64,G11,G12),"    Genere")</f>
        <v>    Genere</v>
      </c>
      <c r="E64" s="536" t="str">
        <f>IF(F13=1,FDIST(B64,H11,H12),"    Genere")</f>
        <v>    Genere</v>
      </c>
      <c r="F64" s="537" t="str">
        <f>IF(F13=1,FDIST(B64,I11,I12),"    Genere")</f>
        <v>    Genere</v>
      </c>
    </row>
    <row r="65" spans="1:6" ht="12.75">
      <c r="A65" s="534">
        <v>45</v>
      </c>
      <c r="B65" s="535">
        <f>B64+F10</f>
        <v>8.8</v>
      </c>
      <c r="C65" s="536" t="str">
        <f>IF(F13=1,FDIST(B65,F11,F12),"    Genere")</f>
        <v>    Genere</v>
      </c>
      <c r="D65" s="537" t="str">
        <f>IF(F13=1,FDIST(B65,G11,G12),"    Genere")</f>
        <v>    Genere</v>
      </c>
      <c r="E65" s="536" t="str">
        <f>IF(F13=1,FDIST(B65,H11,H12),"    Genere")</f>
        <v>    Genere</v>
      </c>
      <c r="F65" s="537" t="str">
        <f>IF(F13=1,FDIST(B65,I11,I12),"    Genere")</f>
        <v>    Genere</v>
      </c>
    </row>
    <row r="66" spans="1:6" ht="12.75">
      <c r="A66" s="534">
        <v>46</v>
      </c>
      <c r="B66" s="535">
        <f>B65+F10</f>
        <v>9</v>
      </c>
      <c r="C66" s="536" t="str">
        <f>IF(F13=1,FDIST(B66,F11,F12),"    Genere")</f>
        <v>    Genere</v>
      </c>
      <c r="D66" s="537" t="str">
        <f>IF(F13=1,FDIST(B66,G11,G12),"    Genere")</f>
        <v>    Genere</v>
      </c>
      <c r="E66" s="536" t="str">
        <f>IF(F13=1,FDIST(B66,H11,H12),"    Genere")</f>
        <v>    Genere</v>
      </c>
      <c r="F66" s="537" t="str">
        <f>IF(F13=1,FDIST(B66,I11,I12),"    Genere")</f>
        <v>    Genere</v>
      </c>
    </row>
    <row r="67" spans="1:6" ht="12.75">
      <c r="A67" s="534">
        <v>47</v>
      </c>
      <c r="B67" s="535">
        <f>B66+F10</f>
        <v>9.2</v>
      </c>
      <c r="C67" s="536" t="str">
        <f>IF(F13=1,FDIST(B67,F11,F12),"    Genere")</f>
        <v>    Genere</v>
      </c>
      <c r="D67" s="537" t="str">
        <f>IF(F13=1,FDIST(B67,G11,G12),"    Genere")</f>
        <v>    Genere</v>
      </c>
      <c r="E67" s="536" t="str">
        <f>IF(F13=1,FDIST(B67,H11,H12),"    Genere")</f>
        <v>    Genere</v>
      </c>
      <c r="F67" s="537" t="str">
        <f>IF(F13=1,FDIST(B67,I11,I12),"    Genere")</f>
        <v>    Genere</v>
      </c>
    </row>
    <row r="68" spans="1:6" ht="12.75">
      <c r="A68" s="534">
        <v>48</v>
      </c>
      <c r="B68" s="535">
        <f>B67+F10</f>
        <v>9.399999999999999</v>
      </c>
      <c r="C68" s="536" t="str">
        <f>IF(F13=1,FDIST(B68,F11,F12),"    Genere")</f>
        <v>    Genere</v>
      </c>
      <c r="D68" s="537" t="str">
        <f>IF(F13=1,FDIST(B68,G11,G12),"    Genere")</f>
        <v>    Genere</v>
      </c>
      <c r="E68" s="536" t="str">
        <f>IF(F13=1,FDIST(B68,H11,H12),"    Genere")</f>
        <v>    Genere</v>
      </c>
      <c r="F68" s="537" t="str">
        <f>IF(F13=1,FDIST(B68,I11,I12),"    Genere")</f>
        <v>    Genere</v>
      </c>
    </row>
    <row r="69" spans="1:6" ht="12.75">
      <c r="A69" s="534">
        <v>49</v>
      </c>
      <c r="B69" s="535">
        <f>B68+F10</f>
        <v>9.599999999999998</v>
      </c>
      <c r="C69" s="536" t="str">
        <f>IF(F13=1,FDIST(B69,F11,F12),"    Genere")</f>
        <v>    Genere</v>
      </c>
      <c r="D69" s="537" t="str">
        <f>IF(F13=1,FDIST(B69,G11,G12),"    Genere")</f>
        <v>    Genere</v>
      </c>
      <c r="E69" s="536" t="str">
        <f>IF(F13=1,FDIST(B69,H11,H12),"    Genere")</f>
        <v>    Genere</v>
      </c>
      <c r="F69" s="537" t="str">
        <f>IF(F13=1,FDIST(B69,I11,I12),"    Genere")</f>
        <v>    Genere</v>
      </c>
    </row>
    <row r="70" spans="1:6" ht="12.75">
      <c r="A70" s="534">
        <v>50</v>
      </c>
      <c r="B70" s="535">
        <f>B69+F10</f>
        <v>9.799999999999997</v>
      </c>
      <c r="C70" s="536" t="str">
        <f>IF(F13=1,FDIST(B70,F11,F12),"    Genere")</f>
        <v>    Genere</v>
      </c>
      <c r="D70" s="537" t="str">
        <f>IF(F13=1,FDIST(B70,G11,G12),"    Genere")</f>
        <v>    Genere</v>
      </c>
      <c r="E70" s="536" t="str">
        <f>IF(F13=1,FDIST(B70,H11,H12),"    Genere")</f>
        <v>    Genere</v>
      </c>
      <c r="F70" s="537" t="str">
        <f>IF(F13=1,FDIST(B70,I11,I12),"    Genere")</f>
        <v>    Genere</v>
      </c>
    </row>
    <row r="71" spans="1:6" ht="12.75">
      <c r="A71" s="538">
        <v>51</v>
      </c>
      <c r="B71" s="539">
        <f>B70+F10</f>
        <v>9.999999999999996</v>
      </c>
      <c r="C71" s="540" t="str">
        <f>IF(F13=1,FDIST(B71,F11,F12),"    Genere")</f>
        <v>    Genere</v>
      </c>
      <c r="D71" s="541" t="str">
        <f>IF(F13=1,FDIST(B71,G11,G12),"    Genere")</f>
        <v>    Genere</v>
      </c>
      <c r="E71" s="540" t="str">
        <f>IF(F13=1,FDIST(B71,H11,H12),"    Genere")</f>
        <v>    Genere</v>
      </c>
      <c r="F71" s="541" t="str">
        <f>IF(F13=1,FDIST(B71,I11,I12),"    Genere")</f>
        <v>    Genere</v>
      </c>
    </row>
    <row r="72" ht="12.75"/>
    <row r="73" ht="12.75"/>
    <row r="74" ht="15.75">
      <c r="A74" s="542" t="s">
        <v>264</v>
      </c>
    </row>
    <row r="75" ht="12.75"/>
    <row r="76" spans="1:5" ht="13.5" thickBot="1">
      <c r="A76" s="589" t="s">
        <v>8</v>
      </c>
      <c r="B76" s="509"/>
      <c r="C76" s="509"/>
      <c r="D76" s="543" t="s">
        <v>9</v>
      </c>
      <c r="E76" s="544" t="s">
        <v>265</v>
      </c>
    </row>
    <row r="77" spans="1:5" ht="13.5" thickTop="1">
      <c r="A77" s="590" t="s">
        <v>266</v>
      </c>
      <c r="B77" s="513"/>
      <c r="C77" s="513"/>
      <c r="D77" s="514">
        <v>42.53</v>
      </c>
      <c r="E77" s="545" t="str">
        <f>IF(D83=1,AVERAGE(B89:B110),"    Genere")</f>
        <v>    Genere</v>
      </c>
    </row>
    <row r="78" spans="1:5" ht="12.75">
      <c r="A78" s="590" t="s">
        <v>267</v>
      </c>
      <c r="B78" s="513"/>
      <c r="C78" s="513"/>
      <c r="D78" s="514">
        <v>2.26</v>
      </c>
      <c r="E78" s="545" t="str">
        <f>IF(D83=1,AVERAGE(C89:C110),"    Genere")</f>
        <v>    Genere</v>
      </c>
    </row>
    <row r="79" spans="1:5" ht="12.75">
      <c r="A79" s="590" t="s">
        <v>268</v>
      </c>
      <c r="B79" s="513"/>
      <c r="C79" s="513"/>
      <c r="D79" s="514">
        <v>0.0871</v>
      </c>
      <c r="E79" s="546" t="str">
        <f>IF(D83=1,SLOPE(C89:C110,B89:B110),"    Genere")</f>
        <v>    Genere</v>
      </c>
    </row>
    <row r="80" spans="1:5" ht="12.75">
      <c r="A80" s="590" t="s">
        <v>269</v>
      </c>
      <c r="B80" s="513"/>
      <c r="C80" s="513"/>
      <c r="D80" s="514">
        <v>0.675</v>
      </c>
      <c r="E80" s="545" t="str">
        <f>IF(D83=1,RSQ(C89:C110,B89:B110),"    Genere")</f>
        <v>    Genere</v>
      </c>
    </row>
    <row r="81" spans="1:5" ht="12.75">
      <c r="A81" s="590" t="s">
        <v>270</v>
      </c>
      <c r="B81" s="513"/>
      <c r="C81" s="513"/>
      <c r="D81" s="547"/>
      <c r="E81" s="545" t="str">
        <f>IF(D83=1,((COUNT(B89:B110)-2)*E80)/(1-E80),"    Genere")</f>
        <v>    Genere</v>
      </c>
    </row>
    <row r="82" spans="1:5" ht="13.5" thickBot="1">
      <c r="A82" s="591" t="s">
        <v>271</v>
      </c>
      <c r="B82" s="518"/>
      <c r="C82" s="518"/>
      <c r="D82" s="548"/>
      <c r="E82" s="549" t="str">
        <f>IF(D83=1,FDIST(E81,1,COUNT(B89:B110)-2),"    Genere")</f>
        <v>    Genere</v>
      </c>
    </row>
    <row r="83" spans="1:5" ht="12.75">
      <c r="A83" s="592" t="s">
        <v>0</v>
      </c>
      <c r="B83" s="521"/>
      <c r="C83" s="521"/>
      <c r="D83" s="522">
        <v>0</v>
      </c>
      <c r="E83" s="550"/>
    </row>
    <row r="84" ht="12.75">
      <c r="E84" s="551"/>
    </row>
    <row r="85" ht="12.75">
      <c r="E85" s="551"/>
    </row>
    <row r="86" spans="1:5" ht="12.75">
      <c r="A86" s="583"/>
      <c r="B86" s="584" t="s">
        <v>1</v>
      </c>
      <c r="C86" s="584" t="s">
        <v>4</v>
      </c>
      <c r="E86" s="551"/>
    </row>
    <row r="87" spans="1:28" ht="12.75">
      <c r="A87" s="585"/>
      <c r="B87" s="586" t="s">
        <v>2</v>
      </c>
      <c r="C87" s="586" t="s">
        <v>5</v>
      </c>
      <c r="Y87" s="605" t="s">
        <v>272</v>
      </c>
      <c r="AB87" s="605" t="s">
        <v>273</v>
      </c>
    </row>
    <row r="88" spans="1:28" ht="13.5" thickBot="1">
      <c r="A88" s="587" t="s">
        <v>7</v>
      </c>
      <c r="B88" s="588" t="s">
        <v>3</v>
      </c>
      <c r="C88" s="588" t="s">
        <v>6</v>
      </c>
      <c r="Y88" s="605">
        <v>0.15</v>
      </c>
      <c r="AB88" s="605">
        <v>0.3</v>
      </c>
    </row>
    <row r="89" spans="1:32" ht="13.5" thickTop="1">
      <c r="A89" s="534">
        <v>1</v>
      </c>
      <c r="B89" s="537" t="str">
        <f>IF(G_02=1,AA89,"     Genere")</f>
        <v>     Genere</v>
      </c>
      <c r="C89" s="537" t="str">
        <f>IF(D83=1,AE89,"     Genere")</f>
        <v>     Genere</v>
      </c>
      <c r="X89" s="605">
        <v>1</v>
      </c>
      <c r="Y89" s="605">
        <f ca="1">RAND()*D77*Y88</f>
        <v>3.3044537643576897</v>
      </c>
      <c r="Z89" s="605">
        <f ca="1">INT(RAND()*2)</f>
        <v>0</v>
      </c>
      <c r="AA89" s="605">
        <f>INT((IF(Z89=0,D77-Y89,D77+Y89))*1000)/1000</f>
        <v>39.225</v>
      </c>
      <c r="AB89" s="605">
        <f>D78+D79*(AA89-D77)</f>
        <v>1.9721345</v>
      </c>
      <c r="AC89" s="605">
        <f ca="1">INT(RAND()*2)</f>
        <v>1</v>
      </c>
      <c r="AD89" s="605">
        <f ca="1">RAND()*AB89*AB88</f>
        <v>0.21378961035583358</v>
      </c>
      <c r="AE89" s="605">
        <f>INT((IF(AC89=0,AB89+AD89,AB89-AD89))*1000)/1000</f>
        <v>1.758</v>
      </c>
      <c r="AF89" s="605" t="s">
        <v>274</v>
      </c>
    </row>
    <row r="90" spans="1:31" ht="12.75">
      <c r="A90" s="534">
        <v>2</v>
      </c>
      <c r="B90" s="537" t="str">
        <f>IF(D83=1,AA90,"     Genere")</f>
        <v>     Genere</v>
      </c>
      <c r="C90" s="537" t="str">
        <f>IF(D83=1,AE90,"     Genere")</f>
        <v>     Genere</v>
      </c>
      <c r="X90" s="605">
        <v>2</v>
      </c>
      <c r="Y90" s="605">
        <f ca="1">RAND()*D77*Y88</f>
        <v>0.7530687938752813</v>
      </c>
      <c r="Z90" s="605">
        <f aca="true" ca="1" t="shared" si="1" ref="Z90:Z110">INT(RAND()*2)</f>
        <v>1</v>
      </c>
      <c r="AA90" s="605">
        <f>INT((IF(Z90=0,D77-Y90,D77+Y90))*1000)/1000</f>
        <v>43.283</v>
      </c>
      <c r="AB90" s="605">
        <f>D78+D79*(AA90-D77)</f>
        <v>2.3255863</v>
      </c>
      <c r="AC90" s="605">
        <f aca="true" ca="1" t="shared" si="2" ref="AC90:AC110">INT(RAND()*2)</f>
        <v>0</v>
      </c>
      <c r="AD90" s="605">
        <f ca="1">RAND()*AB90*AB88</f>
        <v>0.3014996240196809</v>
      </c>
      <c r="AE90" s="605">
        <f aca="true" t="shared" si="3" ref="AE90:AE110">INT((IF(AC90=0,AB90+AD90,AB90-AD90))*1000)/1000</f>
        <v>2.627</v>
      </c>
    </row>
    <row r="91" spans="1:31" ht="12.75">
      <c r="A91" s="534">
        <v>3</v>
      </c>
      <c r="B91" s="537" t="str">
        <f>IF(D83=1,AA91,"     Genere")</f>
        <v>     Genere</v>
      </c>
      <c r="C91" s="537" t="str">
        <f>IF(D83=1,AE91,"     Genere")</f>
        <v>     Genere</v>
      </c>
      <c r="X91" s="605">
        <v>3</v>
      </c>
      <c r="Y91" s="605">
        <f ca="1">RAND()*D77*Y88</f>
        <v>0.9375200135866176</v>
      </c>
      <c r="Z91" s="605">
        <f ca="1" t="shared" si="1"/>
        <v>1</v>
      </c>
      <c r="AA91" s="605">
        <f>INT((IF(Z91=0,D77-Y91,D77+Y91))*1000)/1000</f>
        <v>43.467</v>
      </c>
      <c r="AB91" s="605">
        <f>D78+D79*(AA91-D77)</f>
        <v>2.3416126999999998</v>
      </c>
      <c r="AC91" s="605">
        <f ca="1" t="shared" si="2"/>
        <v>0</v>
      </c>
      <c r="AD91" s="605">
        <f ca="1">RAND()*AB91*AB88</f>
        <v>0.13869490770859252</v>
      </c>
      <c r="AE91" s="605">
        <f t="shared" si="3"/>
        <v>2.48</v>
      </c>
    </row>
    <row r="92" spans="1:31" ht="12.75">
      <c r="A92" s="534">
        <v>4</v>
      </c>
      <c r="B92" s="537" t="str">
        <f>IF(D83=1,AA92,"     Genere")</f>
        <v>     Genere</v>
      </c>
      <c r="C92" s="537" t="str">
        <f>IF(D83=1,AE92,"     Genere")</f>
        <v>     Genere</v>
      </c>
      <c r="X92" s="605">
        <v>4</v>
      </c>
      <c r="Y92" s="605">
        <f ca="1">RAND()*D77*Y88</f>
        <v>5.265790648678067</v>
      </c>
      <c r="Z92" s="605">
        <f ca="1" t="shared" si="1"/>
        <v>1</v>
      </c>
      <c r="AA92" s="605">
        <f>INT((IF(Z92=0,D77-Y92,D77+Y92))*1000)/1000</f>
        <v>47.795</v>
      </c>
      <c r="AB92" s="605">
        <f>D78+D79*(AA92-D77)</f>
        <v>2.7185815</v>
      </c>
      <c r="AC92" s="605">
        <f ca="1" t="shared" si="2"/>
        <v>0</v>
      </c>
      <c r="AD92" s="605">
        <f ca="1">RAND()*AB92*AB88</f>
        <v>0.6219158370765183</v>
      </c>
      <c r="AE92" s="605">
        <f t="shared" si="3"/>
        <v>3.34</v>
      </c>
    </row>
    <row r="93" spans="1:31" ht="12.75">
      <c r="A93" s="534">
        <v>5</v>
      </c>
      <c r="B93" s="537" t="str">
        <f>IF(D83=1,AA93,"     Genere")</f>
        <v>     Genere</v>
      </c>
      <c r="C93" s="537" t="str">
        <f>IF(D83=1,AE93,"     Genere")</f>
        <v>     Genere</v>
      </c>
      <c r="X93" s="605">
        <v>5</v>
      </c>
      <c r="Y93" s="605">
        <f ca="1">RAND()*D77*Y88</f>
        <v>2.338334152965124</v>
      </c>
      <c r="Z93" s="605">
        <f ca="1" t="shared" si="1"/>
        <v>1</v>
      </c>
      <c r="AA93" s="605">
        <f>INT((IF(Z93=0,D77-Y93,D77+Y93))*1000)/1000</f>
        <v>44.868</v>
      </c>
      <c r="AB93" s="605">
        <f>D78+D79*(AA93-D77)</f>
        <v>2.4636397999999997</v>
      </c>
      <c r="AC93" s="605">
        <f ca="1" t="shared" si="2"/>
        <v>1</v>
      </c>
      <c r="AD93" s="605">
        <f ca="1">RAND()*AB93*AB88</f>
        <v>0.43586290089967916</v>
      </c>
      <c r="AE93" s="605">
        <f t="shared" si="3"/>
        <v>2.027</v>
      </c>
    </row>
    <row r="94" spans="1:31" ht="12.75">
      <c r="A94" s="534">
        <v>6</v>
      </c>
      <c r="B94" s="537" t="str">
        <f>IF(D83=1,AA94,"     Genere")</f>
        <v>     Genere</v>
      </c>
      <c r="C94" s="537" t="str">
        <f>IF(D83=1,AE94,"     Genere")</f>
        <v>     Genere</v>
      </c>
      <c r="X94" s="605">
        <v>6</v>
      </c>
      <c r="Y94" s="605">
        <f ca="1">RAND()*D77*Y88</f>
        <v>6.368637261056638</v>
      </c>
      <c r="Z94" s="605">
        <f ca="1" t="shared" si="1"/>
        <v>1</v>
      </c>
      <c r="AA94" s="605">
        <f>INT((IF(Z94=0,D77-Y94,D77+Y94))*1000)/1000</f>
        <v>48.898</v>
      </c>
      <c r="AB94" s="605">
        <f>D78+D79*(AA94-D77)</f>
        <v>2.8146528</v>
      </c>
      <c r="AC94" s="605">
        <f ca="1" t="shared" si="2"/>
        <v>0</v>
      </c>
      <c r="AD94" s="605">
        <f ca="1">RAND()*AB94*AB88</f>
        <v>0.46330106339715843</v>
      </c>
      <c r="AE94" s="605">
        <f t="shared" si="3"/>
        <v>3.277</v>
      </c>
    </row>
    <row r="95" spans="1:31" ht="12.75">
      <c r="A95" s="534">
        <v>7</v>
      </c>
      <c r="B95" s="537" t="str">
        <f>IF(D83=1,AA95,"     Genere")</f>
        <v>     Genere</v>
      </c>
      <c r="C95" s="537" t="str">
        <f>IF(D83=1,AE95,"     Genere")</f>
        <v>     Genere</v>
      </c>
      <c r="X95" s="605">
        <v>7</v>
      </c>
      <c r="Y95" s="605">
        <f ca="1">RAND()*D77*Y88</f>
        <v>4.943979586587466</v>
      </c>
      <c r="Z95" s="605">
        <f ca="1" t="shared" si="1"/>
        <v>0</v>
      </c>
      <c r="AA95" s="605">
        <f>INT((IF(Z95=0,D77-Y95,D77+Y95))*1000)/1000</f>
        <v>37.586</v>
      </c>
      <c r="AB95" s="605">
        <f>D78+D79*(AA95-D77)</f>
        <v>1.8293775999999995</v>
      </c>
      <c r="AC95" s="605">
        <f ca="1" t="shared" si="2"/>
        <v>0</v>
      </c>
      <c r="AD95" s="605">
        <f ca="1">RAND()*AB95*AB88</f>
        <v>0.5158262248805087</v>
      </c>
      <c r="AE95" s="605">
        <f t="shared" si="3"/>
        <v>2.345</v>
      </c>
    </row>
    <row r="96" spans="1:31" ht="12.75">
      <c r="A96" s="534">
        <v>8</v>
      </c>
      <c r="B96" s="537" t="str">
        <f>IF(D83=1,AA96,"     Genere")</f>
        <v>     Genere</v>
      </c>
      <c r="C96" s="537" t="str">
        <f>IF(D83=1,AE96,"     Genere")</f>
        <v>     Genere</v>
      </c>
      <c r="X96" s="605">
        <v>8</v>
      </c>
      <c r="Y96" s="605">
        <f ca="1">RAND()*D77*Y88</f>
        <v>2.131425820967333</v>
      </c>
      <c r="Z96" s="605">
        <f ca="1" t="shared" si="1"/>
        <v>1</v>
      </c>
      <c r="AA96" s="605">
        <f>INT((IF(Z96=0,D77-Y96,D77+Y96))*1000)/1000</f>
        <v>44.661</v>
      </c>
      <c r="AB96" s="605">
        <f>D78+D79*(AA96-D77)</f>
        <v>2.4456100999999997</v>
      </c>
      <c r="AC96" s="605">
        <f ca="1" t="shared" si="2"/>
        <v>0</v>
      </c>
      <c r="AD96" s="605">
        <f ca="1">RAND()*AB96*AB88</f>
        <v>0.1722888064717472</v>
      </c>
      <c r="AE96" s="605">
        <f t="shared" si="3"/>
        <v>2.617</v>
      </c>
    </row>
    <row r="97" spans="1:31" ht="12.75">
      <c r="A97" s="534">
        <v>9</v>
      </c>
      <c r="B97" s="537" t="str">
        <f>IF(D83=1,AA97,"     Genere")</f>
        <v>     Genere</v>
      </c>
      <c r="C97" s="537" t="str">
        <f>IF(D83=1,AE97,"     Genere")</f>
        <v>     Genere</v>
      </c>
      <c r="X97" s="605">
        <v>9</v>
      </c>
      <c r="Y97" s="605">
        <f ca="1">RAND()*D77*Y88</f>
        <v>6.245782170906954</v>
      </c>
      <c r="Z97" s="605">
        <f ca="1" t="shared" si="1"/>
        <v>1</v>
      </c>
      <c r="AA97" s="605">
        <f>INT((IF(Z97=0,D77-Y97,D77+Y97))*1000)/1000</f>
        <v>48.775</v>
      </c>
      <c r="AB97" s="605">
        <f>D78+D79*(AA97-D77)</f>
        <v>2.8039394999999994</v>
      </c>
      <c r="AC97" s="605">
        <f ca="1" t="shared" si="2"/>
        <v>0</v>
      </c>
      <c r="AD97" s="605">
        <f ca="1">RAND()*AB97*AB88</f>
        <v>0.40429067196619445</v>
      </c>
      <c r="AE97" s="605">
        <f t="shared" si="3"/>
        <v>3.208</v>
      </c>
    </row>
    <row r="98" spans="1:31" ht="12.75">
      <c r="A98" s="534">
        <v>10</v>
      </c>
      <c r="B98" s="537" t="str">
        <f>IF(D83=1,AA98,"     Genere")</f>
        <v>     Genere</v>
      </c>
      <c r="C98" s="537" t="str">
        <f>IF(D83=1,AE98,"     Genere")</f>
        <v>     Genere</v>
      </c>
      <c r="X98" s="605">
        <v>10</v>
      </c>
      <c r="Y98" s="605">
        <f ca="1">RAND()*D77*Y88</f>
        <v>1.9201287440451007</v>
      </c>
      <c r="Z98" s="605">
        <f ca="1" t="shared" si="1"/>
        <v>1</v>
      </c>
      <c r="AA98" s="605">
        <f>INT((IF(Z98=0,D77-Y98,D77+Y98))*1000)/1000</f>
        <v>44.45</v>
      </c>
      <c r="AB98" s="605">
        <f>D78+D79*(AA98-D77)</f>
        <v>2.427232</v>
      </c>
      <c r="AC98" s="605">
        <f ca="1" t="shared" si="2"/>
        <v>1</v>
      </c>
      <c r="AD98" s="605">
        <f ca="1">RAND()*AB98*AB88</f>
        <v>0.5949727557531235</v>
      </c>
      <c r="AE98" s="605">
        <f t="shared" si="3"/>
        <v>1.832</v>
      </c>
    </row>
    <row r="99" spans="1:31" ht="12.75">
      <c r="A99" s="534">
        <v>11</v>
      </c>
      <c r="B99" s="537" t="str">
        <f>IF(D83=1,AA99,"     Genere")</f>
        <v>     Genere</v>
      </c>
      <c r="C99" s="537" t="str">
        <f>IF(D83=1,AE99,"     Genere")</f>
        <v>     Genere</v>
      </c>
      <c r="X99" s="605">
        <v>11</v>
      </c>
      <c r="Y99" s="605">
        <f ca="1">RAND()*D77*Y88</f>
        <v>1.988426085283424</v>
      </c>
      <c r="Z99" s="605">
        <f ca="1" t="shared" si="1"/>
        <v>1</v>
      </c>
      <c r="AA99" s="605">
        <f>INT((IF(Z99=0,D77-Y99,D77+Y99))*1000)/1000</f>
        <v>44.518</v>
      </c>
      <c r="AB99" s="605">
        <f>D78+D79*(AA99-D77)</f>
        <v>2.4331547999999996</v>
      </c>
      <c r="AC99" s="605">
        <f ca="1" t="shared" si="2"/>
        <v>1</v>
      </c>
      <c r="AD99" s="605">
        <f ca="1">RAND()*AB99*AB88</f>
        <v>0.6798364366413825</v>
      </c>
      <c r="AE99" s="605">
        <f t="shared" si="3"/>
        <v>1.753</v>
      </c>
    </row>
    <row r="100" spans="1:31" ht="12.75">
      <c r="A100" s="534">
        <v>12</v>
      </c>
      <c r="B100" s="537" t="str">
        <f>IF(D83=1,AA100,"     Genere")</f>
        <v>     Genere</v>
      </c>
      <c r="C100" s="537" t="str">
        <f>IF(D83=1,AE100,"     Genere")</f>
        <v>     Genere</v>
      </c>
      <c r="X100" s="605">
        <v>12</v>
      </c>
      <c r="Y100" s="605">
        <f ca="1">RAND()*D77*Y88</f>
        <v>0.12908567527930773</v>
      </c>
      <c r="Z100" s="605">
        <f ca="1" t="shared" si="1"/>
        <v>1</v>
      </c>
      <c r="AA100" s="605">
        <f>INT((IF(Z100=0,D77-Y100,D77+Y100))*1000)/1000</f>
        <v>42.659</v>
      </c>
      <c r="AB100" s="605">
        <f>D78+D79*(AA100-D77)</f>
        <v>2.2712358999999998</v>
      </c>
      <c r="AC100" s="605">
        <f ca="1" t="shared" si="2"/>
        <v>0</v>
      </c>
      <c r="AD100" s="605">
        <f ca="1">RAND()*AB100*AB88</f>
        <v>0.12683006476066733</v>
      </c>
      <c r="AE100" s="605">
        <f t="shared" si="3"/>
        <v>2.398</v>
      </c>
    </row>
    <row r="101" spans="1:31" ht="12.75">
      <c r="A101" s="534">
        <v>13</v>
      </c>
      <c r="B101" s="537" t="str">
        <f>IF(D83=1,AA101,"     Genere")</f>
        <v>     Genere</v>
      </c>
      <c r="C101" s="537" t="str">
        <f>IF(D83=1,AE101,"     Genere")</f>
        <v>     Genere</v>
      </c>
      <c r="X101" s="605">
        <v>13</v>
      </c>
      <c r="Y101" s="605">
        <f ca="1">RAND()*D77*Y88</f>
        <v>5.0071213507383705</v>
      </c>
      <c r="Z101" s="605">
        <f ca="1" t="shared" si="1"/>
        <v>1</v>
      </c>
      <c r="AA101" s="605">
        <f>INT((IF(Z101=0,D77-Y101,D77+Y101))*1000)/1000</f>
        <v>47.537</v>
      </c>
      <c r="AB101" s="605">
        <f>D78+D79*(AA101-D77)</f>
        <v>2.6961096999999996</v>
      </c>
      <c r="AC101" s="605">
        <f ca="1" t="shared" si="2"/>
        <v>1</v>
      </c>
      <c r="AD101" s="605">
        <f ca="1">RAND()*AB101*AB88</f>
        <v>0.23827228081086949</v>
      </c>
      <c r="AE101" s="605">
        <f t="shared" si="3"/>
        <v>2.457</v>
      </c>
    </row>
    <row r="102" spans="1:31" ht="12.75">
      <c r="A102" s="534">
        <v>14</v>
      </c>
      <c r="B102" s="537" t="str">
        <f>IF(D83=1,AA102,"     Genere")</f>
        <v>     Genere</v>
      </c>
      <c r="C102" s="537" t="str">
        <f>IF(D83=1,AE102,"     Genere")</f>
        <v>     Genere</v>
      </c>
      <c r="X102" s="605">
        <v>14</v>
      </c>
      <c r="Y102" s="605">
        <f ca="1">RAND()*D77*Y88</f>
        <v>2.15935142345607</v>
      </c>
      <c r="Z102" s="605">
        <f ca="1" t="shared" si="1"/>
        <v>0</v>
      </c>
      <c r="AA102" s="605">
        <f>INT((IF(Z102=0,D77-Y102,D77+Y102))*1000)/1000</f>
        <v>40.37</v>
      </c>
      <c r="AB102" s="605">
        <f>D78+D79*(AA102-D77)</f>
        <v>2.0718639999999997</v>
      </c>
      <c r="AC102" s="605">
        <f ca="1" t="shared" si="2"/>
        <v>1</v>
      </c>
      <c r="AD102" s="605">
        <f ca="1">RAND()*AB102*AB88</f>
        <v>0.029158486525926945</v>
      </c>
      <c r="AE102" s="605">
        <f t="shared" si="3"/>
        <v>2.042</v>
      </c>
    </row>
    <row r="103" spans="1:31" ht="12.75">
      <c r="A103" s="534">
        <v>15</v>
      </c>
      <c r="B103" s="537" t="str">
        <f>IF(D83=1,AA103,"     Genere")</f>
        <v>     Genere</v>
      </c>
      <c r="C103" s="537" t="str">
        <f>IF(D83=1,AE103,"     Genere")</f>
        <v>     Genere</v>
      </c>
      <c r="X103" s="605">
        <v>15</v>
      </c>
      <c r="Y103" s="605">
        <f ca="1">RAND()*D77*Y88</f>
        <v>1.2821369892043188</v>
      </c>
      <c r="Z103" s="605">
        <f ca="1" t="shared" si="1"/>
        <v>0</v>
      </c>
      <c r="AA103" s="605">
        <f>INT((IF(Z103=0,D77-Y103,D77+Y103))*1000)/1000</f>
        <v>41.247</v>
      </c>
      <c r="AB103" s="605">
        <f>D78+D79*(AA103-D77)</f>
        <v>2.1482506999999997</v>
      </c>
      <c r="AC103" s="605">
        <f ca="1" t="shared" si="2"/>
        <v>1</v>
      </c>
      <c r="AD103" s="605">
        <f ca="1">RAND()*AB103*AB88</f>
        <v>0.48604509074675756</v>
      </c>
      <c r="AE103" s="605">
        <f t="shared" si="3"/>
        <v>1.662</v>
      </c>
    </row>
    <row r="104" spans="1:31" ht="12.75">
      <c r="A104" s="534">
        <v>16</v>
      </c>
      <c r="B104" s="537" t="str">
        <f>IF(D83=1,AA104,"     Genere")</f>
        <v>     Genere</v>
      </c>
      <c r="C104" s="537" t="str">
        <f>IF(D83=1,AE104,"     Genere")</f>
        <v>     Genere</v>
      </c>
      <c r="X104" s="605">
        <v>16</v>
      </c>
      <c r="Y104" s="605">
        <f ca="1">RAND()*D77*Y88</f>
        <v>2.174102678164353</v>
      </c>
      <c r="Z104" s="605">
        <f ca="1" t="shared" si="1"/>
        <v>1</v>
      </c>
      <c r="AA104" s="605">
        <f>INT((IF(Z104=0,D77-Y104,D77+Y104))*1000)/1000</f>
        <v>44.704</v>
      </c>
      <c r="AB104" s="605">
        <f>D78+D79*(AA104-D77)</f>
        <v>2.4493554</v>
      </c>
      <c r="AC104" s="605">
        <f ca="1" t="shared" si="2"/>
        <v>1</v>
      </c>
      <c r="AD104" s="605">
        <f ca="1">RAND()*AB104*AB88</f>
        <v>0.30210213985766315</v>
      </c>
      <c r="AE104" s="605">
        <f t="shared" si="3"/>
        <v>2.147</v>
      </c>
    </row>
    <row r="105" spans="1:31" ht="12.75">
      <c r="A105" s="534">
        <v>17</v>
      </c>
      <c r="B105" s="537" t="str">
        <f>IF(D83=1,AA105,"     Genere")</f>
        <v>     Genere</v>
      </c>
      <c r="C105" s="537" t="str">
        <f>IF(D83=1,AE105,"     Genere")</f>
        <v>     Genere</v>
      </c>
      <c r="X105" s="605">
        <v>17</v>
      </c>
      <c r="Y105" s="605">
        <f ca="1">RAND()*D77*Y88</f>
        <v>4.62169091012137</v>
      </c>
      <c r="Z105" s="605">
        <f ca="1" t="shared" si="1"/>
        <v>1</v>
      </c>
      <c r="AA105" s="605">
        <f>INT((IF(Z105=0,D77-Y105,D77+Y105))*1000)/1000</f>
        <v>47.151</v>
      </c>
      <c r="AB105" s="605">
        <f>D78+D79*(AA105-D77)</f>
        <v>2.6624891</v>
      </c>
      <c r="AC105" s="605">
        <f ca="1" t="shared" si="2"/>
        <v>0</v>
      </c>
      <c r="AD105" s="605">
        <f ca="1">RAND()*AB105*AB88</f>
        <v>0.7562601334540937</v>
      </c>
      <c r="AE105" s="605">
        <f t="shared" si="3"/>
        <v>3.418</v>
      </c>
    </row>
    <row r="106" spans="1:31" ht="12.75">
      <c r="A106" s="534">
        <v>18</v>
      </c>
      <c r="B106" s="537" t="str">
        <f>IF(D83=1,AA106,"     Genere")</f>
        <v>     Genere</v>
      </c>
      <c r="C106" s="537" t="str">
        <f>IF(D83=1,AE106,"     Genere")</f>
        <v>     Genere</v>
      </c>
      <c r="X106" s="605">
        <v>18</v>
      </c>
      <c r="Y106" s="605">
        <f ca="1">RAND()*D77*Y88</f>
        <v>2.0918377408302447</v>
      </c>
      <c r="Z106" s="605">
        <f ca="1" t="shared" si="1"/>
        <v>0</v>
      </c>
      <c r="AA106" s="605">
        <f>INT((IF(Z106=0,D77-Y106,D77+Y106))*1000)/1000</f>
        <v>40.438</v>
      </c>
      <c r="AB106" s="605">
        <f>D78+D79*(AA106-D77)</f>
        <v>2.0777867999999997</v>
      </c>
      <c r="AC106" s="605">
        <f ca="1" t="shared" si="2"/>
        <v>1</v>
      </c>
      <c r="AD106" s="605">
        <f ca="1">RAND()*AB106*AB88</f>
        <v>0.5049005924463755</v>
      </c>
      <c r="AE106" s="605">
        <f t="shared" si="3"/>
        <v>1.572</v>
      </c>
    </row>
    <row r="107" spans="1:31" ht="12.75">
      <c r="A107" s="534">
        <v>19</v>
      </c>
      <c r="B107" s="537" t="str">
        <f>IF(D83=1,AA107,"     Genere")</f>
        <v>     Genere</v>
      </c>
      <c r="C107" s="537" t="str">
        <f>IF(D83=1,AE107,"     Genere")</f>
        <v>     Genere</v>
      </c>
      <c r="X107" s="605">
        <v>19</v>
      </c>
      <c r="Y107" s="605">
        <f ca="1">RAND()*D77*Y88</f>
        <v>5.62534840498891</v>
      </c>
      <c r="Z107" s="605">
        <f ca="1" t="shared" si="1"/>
        <v>0</v>
      </c>
      <c r="AA107" s="605">
        <f>INT((IF(Z107=0,D77-Y107,D77+Y107))*1000)/1000</f>
        <v>36.904</v>
      </c>
      <c r="AB107" s="605">
        <f>D78+D79*(AA107-D77)</f>
        <v>1.7699754</v>
      </c>
      <c r="AC107" s="605">
        <f ca="1" t="shared" si="2"/>
        <v>1</v>
      </c>
      <c r="AD107" s="605">
        <f ca="1">RAND()*AB107*AB88</f>
        <v>0.08054328680373289</v>
      </c>
      <c r="AE107" s="605">
        <f t="shared" si="3"/>
        <v>1.689</v>
      </c>
    </row>
    <row r="108" spans="1:31" ht="12.75">
      <c r="A108" s="534">
        <v>20</v>
      </c>
      <c r="B108" s="537" t="str">
        <f>IF(D83=1,AA108,"     Genere")</f>
        <v>     Genere</v>
      </c>
      <c r="C108" s="537" t="str">
        <f>IF(D83=1,AE108,"     Genere")</f>
        <v>     Genere</v>
      </c>
      <c r="X108" s="605">
        <v>20</v>
      </c>
      <c r="Y108" s="605">
        <f ca="1">RAND()*D77*Y88</f>
        <v>3.537730321772609</v>
      </c>
      <c r="Z108" s="605">
        <f ca="1" t="shared" si="1"/>
        <v>0</v>
      </c>
      <c r="AA108" s="605">
        <f>INT((IF(Z108=0,D77-Y108,D77+Y108))*1000)/1000</f>
        <v>38.992</v>
      </c>
      <c r="AB108" s="605">
        <f>D78+D79*(AA108-D77)</f>
        <v>1.9518401999999995</v>
      </c>
      <c r="AC108" s="605">
        <f ca="1" t="shared" si="2"/>
        <v>0</v>
      </c>
      <c r="AD108" s="605">
        <f ca="1">RAND()*AB108*AB88</f>
        <v>0.37208665869105007</v>
      </c>
      <c r="AE108" s="605">
        <f t="shared" si="3"/>
        <v>2.323</v>
      </c>
    </row>
    <row r="109" spans="1:31" ht="12.75">
      <c r="A109" s="534">
        <v>21</v>
      </c>
      <c r="B109" s="537" t="str">
        <f>IF(D83=1,AA109,"     Genere")</f>
        <v>     Genere</v>
      </c>
      <c r="C109" s="537" t="str">
        <f>IF(D83=1,AE109,"     Genere")</f>
        <v>     Genere</v>
      </c>
      <c r="X109" s="605">
        <v>21</v>
      </c>
      <c r="Y109" s="605">
        <f ca="1">RAND()*D77*Y88</f>
        <v>2.797449538569435</v>
      </c>
      <c r="Z109" s="605">
        <f ca="1" t="shared" si="1"/>
        <v>1</v>
      </c>
      <c r="AA109" s="605">
        <f>INT((IF(Z109=0,D77-Y109,D77+Y109))*1000)/1000</f>
        <v>45.327</v>
      </c>
      <c r="AB109" s="605">
        <f>D78+D79*(AA109-D77)</f>
        <v>2.5036186999999996</v>
      </c>
      <c r="AC109" s="605">
        <f ca="1" t="shared" si="2"/>
        <v>1</v>
      </c>
      <c r="AD109" s="605">
        <f ca="1">RAND()*AB109*AB88</f>
        <v>0.6143749841518705</v>
      </c>
      <c r="AE109" s="605">
        <f t="shared" si="3"/>
        <v>1.889</v>
      </c>
    </row>
    <row r="110" spans="1:31" ht="12.75">
      <c r="A110" s="538">
        <v>22</v>
      </c>
      <c r="B110" s="541" t="str">
        <f>IF(D83=1,AA110,"     Genere")</f>
        <v>     Genere</v>
      </c>
      <c r="C110" s="541" t="str">
        <f>IF(D83=1,AE110,"     Genere")</f>
        <v>     Genere</v>
      </c>
      <c r="X110" s="605">
        <v>22</v>
      </c>
      <c r="Y110" s="605">
        <f ca="1">RAND()*D77*Y88</f>
        <v>0.17292864231575597</v>
      </c>
      <c r="Z110" s="605">
        <f ca="1" t="shared" si="1"/>
        <v>1</v>
      </c>
      <c r="AA110" s="605">
        <f>INT((IF(Z110=0,D77-Y110,D77+Y110))*1000)/1000</f>
        <v>42.702</v>
      </c>
      <c r="AB110" s="605">
        <f>D78+D79*(AA110-D77)</f>
        <v>2.2749811999999996</v>
      </c>
      <c r="AC110" s="605">
        <f ca="1" t="shared" si="2"/>
        <v>0</v>
      </c>
      <c r="AD110" s="605">
        <f ca="1">RAND()*AB110*AB88</f>
        <v>0.0025123661604649276</v>
      </c>
      <c r="AE110" s="605">
        <f t="shared" si="3"/>
        <v>2.277</v>
      </c>
    </row>
    <row r="111" ht="12.75"/>
    <row r="112" ht="12.75"/>
    <row r="113" ht="12.75"/>
    <row r="114" ht="12.75">
      <c r="A114" s="552" t="s">
        <v>275</v>
      </c>
    </row>
    <row r="115" ht="12.75">
      <c r="A115" s="552"/>
    </row>
    <row r="116" ht="12.75">
      <c r="A116" s="552"/>
    </row>
    <row r="117" spans="1:7" ht="13.5" thickBot="1">
      <c r="A117" s="589" t="s">
        <v>8</v>
      </c>
      <c r="B117" s="509"/>
      <c r="C117" s="509"/>
      <c r="D117" s="509"/>
      <c r="E117" s="594" t="s">
        <v>9</v>
      </c>
      <c r="F117" s="594" t="s">
        <v>71</v>
      </c>
      <c r="G117" s="595" t="s">
        <v>11</v>
      </c>
    </row>
    <row r="118" spans="1:7" ht="13.5" thickTop="1">
      <c r="A118" s="590" t="s">
        <v>75</v>
      </c>
      <c r="B118" s="513"/>
      <c r="C118" s="513"/>
      <c r="D118" s="513"/>
      <c r="E118" s="514">
        <v>31</v>
      </c>
      <c r="F118" s="553" t="str">
        <f>IF(E122=1,AVERAGE(D129:D146),"    Genere")</f>
        <v>    Genere</v>
      </c>
      <c r="G118" s="554"/>
    </row>
    <row r="119" spans="1:7" ht="12.75">
      <c r="A119" s="590" t="s">
        <v>72</v>
      </c>
      <c r="B119" s="513"/>
      <c r="C119" s="513"/>
      <c r="D119" s="513"/>
      <c r="E119" s="514">
        <v>-1.5</v>
      </c>
      <c r="F119" s="555" t="str">
        <f>IF(G_03=1,AM146,"    Genere")</f>
        <v>    Genere</v>
      </c>
      <c r="G119" s="556" t="str">
        <f>IF(E122=1,AL146,"    Genere")</f>
        <v>    Genere</v>
      </c>
    </row>
    <row r="120" spans="1:7" ht="12.75">
      <c r="A120" s="590" t="s">
        <v>73</v>
      </c>
      <c r="B120" s="513"/>
      <c r="C120" s="513"/>
      <c r="D120" s="513"/>
      <c r="E120" s="514">
        <v>1</v>
      </c>
      <c r="F120" s="555" t="str">
        <f>IF(E122=1,AM147,"    Genere")</f>
        <v>    Genere</v>
      </c>
      <c r="G120" s="556" t="str">
        <f>IF(E122=1,AL147,"    Genere")</f>
        <v>    Genere</v>
      </c>
    </row>
    <row r="121" spans="1:7" ht="13.5" thickBot="1">
      <c r="A121" s="591" t="s">
        <v>74</v>
      </c>
      <c r="B121" s="518"/>
      <c r="C121" s="518"/>
      <c r="D121" s="518"/>
      <c r="E121" s="596">
        <v>0.15</v>
      </c>
      <c r="F121" s="557" t="str">
        <f>IF(E122=1,AJ149/F118,"    Genere")</f>
        <v>    Genere</v>
      </c>
      <c r="G121" s="558"/>
    </row>
    <row r="122" spans="1:7" ht="12.75">
      <c r="A122" s="592" t="s">
        <v>0</v>
      </c>
      <c r="B122" s="521"/>
      <c r="C122" s="521"/>
      <c r="D122" s="521"/>
      <c r="E122" s="522">
        <v>0</v>
      </c>
      <c r="F122" s="559"/>
      <c r="G122" s="523"/>
    </row>
    <row r="123" ht="12.75"/>
    <row r="124" ht="12.75">
      <c r="A124" s="560" t="s">
        <v>276</v>
      </c>
    </row>
    <row r="125" ht="12.75"/>
    <row r="126" ht="12.75"/>
    <row r="127" spans="1:4" ht="12.75">
      <c r="A127" s="561"/>
      <c r="B127" s="562" t="s">
        <v>76</v>
      </c>
      <c r="C127" s="562" t="s">
        <v>7</v>
      </c>
      <c r="D127" s="562" t="s">
        <v>70</v>
      </c>
    </row>
    <row r="128" spans="1:4" ht="13.5" thickBot="1">
      <c r="A128" s="563" t="s">
        <v>7</v>
      </c>
      <c r="B128" s="564" t="s">
        <v>3</v>
      </c>
      <c r="C128" s="564" t="s">
        <v>69</v>
      </c>
      <c r="D128" s="564" t="s">
        <v>6</v>
      </c>
    </row>
    <row r="129" spans="1:31" ht="13.5" thickTop="1">
      <c r="A129" s="512">
        <v>1</v>
      </c>
      <c r="B129" s="547">
        <v>0.1</v>
      </c>
      <c r="C129" s="547">
        <v>1</v>
      </c>
      <c r="D129" s="565" t="str">
        <f>IF(E122=1,AC129,"    Genere")</f>
        <v>    Genere</v>
      </c>
      <c r="X129" s="605">
        <v>-1</v>
      </c>
      <c r="Y129" s="605">
        <v>1</v>
      </c>
      <c r="Z129" s="605">
        <f>E118+E119*X129+E120*Y129</f>
        <v>33.5</v>
      </c>
      <c r="AA129" s="605">
        <f ca="1">RAND()*Z129*E121*2</f>
        <v>5.015660126409872</v>
      </c>
      <c r="AB129" s="605">
        <f ca="1">INT(RAND()*2)</f>
        <v>0</v>
      </c>
      <c r="AC129" s="605">
        <f>INT((IF(AB129=0,Z129-AA129,Z129+AA129)*10+0.5)/10)</f>
        <v>28</v>
      </c>
      <c r="AD129" s="605">
        <f aca="true" t="shared" si="4" ref="AD129:AD146">AC129*X129</f>
        <v>-28</v>
      </c>
      <c r="AE129" s="605">
        <f aca="true" t="shared" si="5" ref="AE129:AE146">AC129*Y129</f>
        <v>28</v>
      </c>
    </row>
    <row r="130" spans="1:31" ht="12.75">
      <c r="A130" s="512">
        <v>2</v>
      </c>
      <c r="B130" s="547">
        <v>0.1</v>
      </c>
      <c r="C130" s="547">
        <v>2</v>
      </c>
      <c r="D130" s="565" t="str">
        <f>IF(E122=1,AC130,"    Genere")</f>
        <v>    Genere</v>
      </c>
      <c r="X130" s="605">
        <v>-1</v>
      </c>
      <c r="Y130" s="605">
        <v>1</v>
      </c>
      <c r="Z130" s="605">
        <f>E118+E119*X130+E120*Y130</f>
        <v>33.5</v>
      </c>
      <c r="AA130" s="605">
        <f ca="1">RAND()*Z130*E121*2</f>
        <v>3.661777211591186</v>
      </c>
      <c r="AB130" s="605">
        <f aca="true" ca="1" t="shared" si="6" ref="AB130:AB146">INT(RAND()*2)</f>
        <v>1</v>
      </c>
      <c r="AC130" s="605">
        <f aca="true" t="shared" si="7" ref="AC130:AC146">INT((IF(AB130=0,Z130-AA130,Z130+AA130)*10+0.5)/10)</f>
        <v>37</v>
      </c>
      <c r="AD130" s="605">
        <f t="shared" si="4"/>
        <v>-37</v>
      </c>
      <c r="AE130" s="605">
        <f t="shared" si="5"/>
        <v>37</v>
      </c>
    </row>
    <row r="131" spans="1:31" ht="12.75">
      <c r="A131" s="512">
        <v>3</v>
      </c>
      <c r="B131" s="547">
        <v>0.1</v>
      </c>
      <c r="C131" s="547">
        <v>3</v>
      </c>
      <c r="D131" s="565" t="str">
        <f>IF(E122=1,AC131,"    Genere")</f>
        <v>    Genere</v>
      </c>
      <c r="X131" s="605">
        <v>-1</v>
      </c>
      <c r="Y131" s="605">
        <v>1</v>
      </c>
      <c r="Z131" s="605">
        <f>E118+E119*X131+E120*Y131</f>
        <v>33.5</v>
      </c>
      <c r="AA131" s="605">
        <f ca="1">RAND()*Z131*E121*2</f>
        <v>6.58090140669074</v>
      </c>
      <c r="AB131" s="605">
        <f ca="1" t="shared" si="6"/>
        <v>1</v>
      </c>
      <c r="AC131" s="605">
        <f t="shared" si="7"/>
        <v>40</v>
      </c>
      <c r="AD131" s="605">
        <f t="shared" si="4"/>
        <v>-40</v>
      </c>
      <c r="AE131" s="605">
        <f t="shared" si="5"/>
        <v>40</v>
      </c>
    </row>
    <row r="132" spans="1:31" ht="12.75">
      <c r="A132" s="512">
        <v>4</v>
      </c>
      <c r="B132" s="547">
        <v>0.1</v>
      </c>
      <c r="C132" s="547">
        <v>4</v>
      </c>
      <c r="D132" s="565" t="str">
        <f>IF(E122=1,AC132,"    Genere")</f>
        <v>    Genere</v>
      </c>
      <c r="X132" s="605">
        <v>-1</v>
      </c>
      <c r="Y132" s="605">
        <v>1</v>
      </c>
      <c r="Z132" s="605">
        <f>E118+E119*X132+E120*Y132</f>
        <v>33.5</v>
      </c>
      <c r="AA132" s="605">
        <f ca="1">RAND()*Z132*E121*2</f>
        <v>9.020506538411457</v>
      </c>
      <c r="AB132" s="605">
        <f ca="1" t="shared" si="6"/>
        <v>0</v>
      </c>
      <c r="AC132" s="605">
        <f t="shared" si="7"/>
        <v>24</v>
      </c>
      <c r="AD132" s="605">
        <f t="shared" si="4"/>
        <v>-24</v>
      </c>
      <c r="AE132" s="605">
        <f t="shared" si="5"/>
        <v>24</v>
      </c>
    </row>
    <row r="133" spans="1:31" ht="12.75">
      <c r="A133" s="512">
        <v>5</v>
      </c>
      <c r="B133" s="547">
        <v>0.1</v>
      </c>
      <c r="C133" s="547">
        <v>5</v>
      </c>
      <c r="D133" s="565" t="str">
        <f>IF(E122=1,AC133,"    Genere")</f>
        <v>    Genere</v>
      </c>
      <c r="X133" s="605">
        <v>-1</v>
      </c>
      <c r="Y133" s="605">
        <v>1</v>
      </c>
      <c r="Z133" s="605">
        <f>E118+E119*X133+E120*Y133</f>
        <v>33.5</v>
      </c>
      <c r="AA133" s="605">
        <f ca="1">RAND()*Z133*E121*2</f>
        <v>2.3027014274421473</v>
      </c>
      <c r="AB133" s="605">
        <f ca="1" t="shared" si="6"/>
        <v>0</v>
      </c>
      <c r="AC133" s="605">
        <f t="shared" si="7"/>
        <v>31</v>
      </c>
      <c r="AD133" s="605">
        <f t="shared" si="4"/>
        <v>-31</v>
      </c>
      <c r="AE133" s="605">
        <f t="shared" si="5"/>
        <v>31</v>
      </c>
    </row>
    <row r="134" spans="1:31" ht="12.75">
      <c r="A134" s="512">
        <v>6</v>
      </c>
      <c r="B134" s="547">
        <v>0.1</v>
      </c>
      <c r="C134" s="547">
        <v>6</v>
      </c>
      <c r="D134" s="565" t="str">
        <f>IF(E122=1,AC134,"    Genere")</f>
        <v>    Genere</v>
      </c>
      <c r="X134" s="605">
        <v>-1</v>
      </c>
      <c r="Y134" s="605">
        <v>1</v>
      </c>
      <c r="Z134" s="605">
        <f>E118+E119*X134+E120*Y134</f>
        <v>33.5</v>
      </c>
      <c r="AA134" s="605">
        <f ca="1">RAND()*Z134*E121*2</f>
        <v>0.9795092483378743</v>
      </c>
      <c r="AB134" s="605">
        <f ca="1" t="shared" si="6"/>
        <v>0</v>
      </c>
      <c r="AC134" s="605">
        <f t="shared" si="7"/>
        <v>32</v>
      </c>
      <c r="AD134" s="605">
        <f t="shared" si="4"/>
        <v>-32</v>
      </c>
      <c r="AE134" s="605">
        <f t="shared" si="5"/>
        <v>32</v>
      </c>
    </row>
    <row r="135" spans="1:31" ht="12.75">
      <c r="A135" s="512">
        <v>7</v>
      </c>
      <c r="B135" s="547">
        <v>0.2</v>
      </c>
      <c r="C135" s="547">
        <v>1</v>
      </c>
      <c r="D135" s="565" t="str">
        <f>IF(E122=1,AC135,"    Genere")</f>
        <v>    Genere</v>
      </c>
      <c r="X135" s="605">
        <v>0</v>
      </c>
      <c r="Y135" s="605">
        <v>-2</v>
      </c>
      <c r="Z135" s="605">
        <f>E118+E119*X135+E120*Y135</f>
        <v>29</v>
      </c>
      <c r="AA135" s="605">
        <f ca="1">RAND()*Z135*E121*2</f>
        <v>8.047326204273215</v>
      </c>
      <c r="AB135" s="605">
        <f ca="1" t="shared" si="6"/>
        <v>1</v>
      </c>
      <c r="AC135" s="605">
        <f t="shared" si="7"/>
        <v>37</v>
      </c>
      <c r="AD135" s="605">
        <f t="shared" si="4"/>
        <v>0</v>
      </c>
      <c r="AE135" s="605">
        <f t="shared" si="5"/>
        <v>-74</v>
      </c>
    </row>
    <row r="136" spans="1:31" ht="12.75">
      <c r="A136" s="512">
        <v>8</v>
      </c>
      <c r="B136" s="547">
        <v>0.2</v>
      </c>
      <c r="C136" s="547">
        <v>2</v>
      </c>
      <c r="D136" s="565" t="str">
        <f>IF(E122=1,AC136,"    Genere")</f>
        <v>    Genere</v>
      </c>
      <c r="X136" s="605">
        <v>0</v>
      </c>
      <c r="Y136" s="605">
        <v>-2</v>
      </c>
      <c r="Z136" s="605">
        <f>E118+E119*X136+E120*Y136</f>
        <v>29</v>
      </c>
      <c r="AA136" s="605">
        <f ca="1">RAND()*Z136*E121*2</f>
        <v>7.136834449371103</v>
      </c>
      <c r="AB136" s="605">
        <f ca="1" t="shared" si="6"/>
        <v>0</v>
      </c>
      <c r="AC136" s="605">
        <f t="shared" si="7"/>
        <v>21</v>
      </c>
      <c r="AD136" s="605">
        <f t="shared" si="4"/>
        <v>0</v>
      </c>
      <c r="AE136" s="605">
        <f t="shared" si="5"/>
        <v>-42</v>
      </c>
    </row>
    <row r="137" spans="1:31" ht="12.75">
      <c r="A137" s="512">
        <v>9</v>
      </c>
      <c r="B137" s="547">
        <v>0.2</v>
      </c>
      <c r="C137" s="547">
        <v>3</v>
      </c>
      <c r="D137" s="565" t="str">
        <f>IF(E122=1,AC137,"    Genere")</f>
        <v>    Genere</v>
      </c>
      <c r="X137" s="605">
        <v>0</v>
      </c>
      <c r="Y137" s="605">
        <v>-2</v>
      </c>
      <c r="Z137" s="605">
        <f>E118+E119*X137+E120*Y137</f>
        <v>29</v>
      </c>
      <c r="AA137" s="605">
        <f ca="1">RAND()*Z137*E121*2</f>
        <v>6.308298505642914</v>
      </c>
      <c r="AB137" s="605">
        <f ca="1" t="shared" si="6"/>
        <v>1</v>
      </c>
      <c r="AC137" s="605">
        <f t="shared" si="7"/>
        <v>35</v>
      </c>
      <c r="AD137" s="605">
        <f t="shared" si="4"/>
        <v>0</v>
      </c>
      <c r="AE137" s="605">
        <f t="shared" si="5"/>
        <v>-70</v>
      </c>
    </row>
    <row r="138" spans="1:31" ht="12.75">
      <c r="A138" s="512">
        <v>10</v>
      </c>
      <c r="B138" s="547">
        <v>0.2</v>
      </c>
      <c r="C138" s="547">
        <v>4</v>
      </c>
      <c r="D138" s="565" t="str">
        <f>IF(E122=1,AC138,"    Genere")</f>
        <v>    Genere</v>
      </c>
      <c r="X138" s="605">
        <v>0</v>
      </c>
      <c r="Y138" s="605">
        <v>-2</v>
      </c>
      <c r="Z138" s="605">
        <f>E118+E119*X138+E120*Y138</f>
        <v>29</v>
      </c>
      <c r="AA138" s="605">
        <f ca="1">RAND()*Z138*E121*2</f>
        <v>1.8703560090262628</v>
      </c>
      <c r="AB138" s="605">
        <f ca="1" t="shared" si="6"/>
        <v>0</v>
      </c>
      <c r="AC138" s="605">
        <f t="shared" si="7"/>
        <v>27</v>
      </c>
      <c r="AD138" s="605">
        <f t="shared" si="4"/>
        <v>0</v>
      </c>
      <c r="AE138" s="605">
        <f t="shared" si="5"/>
        <v>-54</v>
      </c>
    </row>
    <row r="139" spans="1:31" ht="12.75">
      <c r="A139" s="512">
        <v>11</v>
      </c>
      <c r="B139" s="547">
        <v>0.2</v>
      </c>
      <c r="C139" s="547">
        <v>5</v>
      </c>
      <c r="D139" s="565" t="str">
        <f>IF(E122=1,AC139,"    Genere")</f>
        <v>    Genere</v>
      </c>
      <c r="X139" s="605">
        <v>0</v>
      </c>
      <c r="Y139" s="605">
        <v>-2</v>
      </c>
      <c r="Z139" s="605">
        <f>E118+E119*X139+E120*Y139</f>
        <v>29</v>
      </c>
      <c r="AA139" s="605">
        <f ca="1">RAND()*Z139*E121*2</f>
        <v>5.184543211124534</v>
      </c>
      <c r="AB139" s="605">
        <f ca="1" t="shared" si="6"/>
        <v>0</v>
      </c>
      <c r="AC139" s="605">
        <f t="shared" si="7"/>
        <v>23</v>
      </c>
      <c r="AD139" s="605">
        <f t="shared" si="4"/>
        <v>0</v>
      </c>
      <c r="AE139" s="605">
        <f t="shared" si="5"/>
        <v>-46</v>
      </c>
    </row>
    <row r="140" spans="1:31" ht="12.75">
      <c r="A140" s="512">
        <v>12</v>
      </c>
      <c r="B140" s="547">
        <v>0.2</v>
      </c>
      <c r="C140" s="547">
        <v>6</v>
      </c>
      <c r="D140" s="565" t="str">
        <f>IF(E122=1,AC140,"    Genere")</f>
        <v>    Genere</v>
      </c>
      <c r="X140" s="605">
        <v>0</v>
      </c>
      <c r="Y140" s="605">
        <v>-2</v>
      </c>
      <c r="Z140" s="605">
        <f>E118+E119*X140+E120*Y140</f>
        <v>29</v>
      </c>
      <c r="AA140" s="605">
        <f ca="1">RAND()*Z140*E121*2</f>
        <v>6.188822817890127</v>
      </c>
      <c r="AB140" s="605">
        <f ca="1" t="shared" si="6"/>
        <v>0</v>
      </c>
      <c r="AC140" s="605">
        <f t="shared" si="7"/>
        <v>22</v>
      </c>
      <c r="AD140" s="605">
        <f t="shared" si="4"/>
        <v>0</v>
      </c>
      <c r="AE140" s="605">
        <f t="shared" si="5"/>
        <v>-44</v>
      </c>
    </row>
    <row r="141" spans="1:31" ht="12.75">
      <c r="A141" s="512">
        <v>13</v>
      </c>
      <c r="B141" s="547">
        <v>0.3</v>
      </c>
      <c r="C141" s="547">
        <v>1</v>
      </c>
      <c r="D141" s="565" t="str">
        <f>IF(E122=1,AC141,"    Genere")</f>
        <v>    Genere</v>
      </c>
      <c r="X141" s="605">
        <v>1</v>
      </c>
      <c r="Y141" s="605">
        <v>1</v>
      </c>
      <c r="Z141" s="605">
        <f>E118+E119*X141+E120*Y141</f>
        <v>30.5</v>
      </c>
      <c r="AA141" s="605">
        <f ca="1">RAND()*Z141*E121*2</f>
        <v>7.715980867169627</v>
      </c>
      <c r="AB141" s="605">
        <f ca="1" t="shared" si="6"/>
        <v>1</v>
      </c>
      <c r="AC141" s="605">
        <f t="shared" si="7"/>
        <v>38</v>
      </c>
      <c r="AD141" s="605">
        <f t="shared" si="4"/>
        <v>38</v>
      </c>
      <c r="AE141" s="605">
        <f t="shared" si="5"/>
        <v>38</v>
      </c>
    </row>
    <row r="142" spans="1:31" ht="12.75">
      <c r="A142" s="512">
        <v>14</v>
      </c>
      <c r="B142" s="547">
        <v>0.3</v>
      </c>
      <c r="C142" s="547">
        <v>2</v>
      </c>
      <c r="D142" s="565" t="str">
        <f>IF(E122=1,AC142,"    Genere")</f>
        <v>    Genere</v>
      </c>
      <c r="X142" s="605">
        <v>1</v>
      </c>
      <c r="Y142" s="605">
        <v>1</v>
      </c>
      <c r="Z142" s="605">
        <f>E118+E119*X142+E120*Y142</f>
        <v>30.5</v>
      </c>
      <c r="AA142" s="605">
        <f ca="1">RAND()*Z142*E121*2</f>
        <v>1.6857230614184122</v>
      </c>
      <c r="AB142" s="605">
        <f ca="1" t="shared" si="6"/>
        <v>0</v>
      </c>
      <c r="AC142" s="605">
        <f t="shared" si="7"/>
        <v>28</v>
      </c>
      <c r="AD142" s="605">
        <f t="shared" si="4"/>
        <v>28</v>
      </c>
      <c r="AE142" s="605">
        <f t="shared" si="5"/>
        <v>28</v>
      </c>
    </row>
    <row r="143" spans="1:31" ht="12.75">
      <c r="A143" s="512">
        <v>15</v>
      </c>
      <c r="B143" s="547">
        <v>0.3</v>
      </c>
      <c r="C143" s="547">
        <v>3</v>
      </c>
      <c r="D143" s="565" t="str">
        <f>IF(E122=1,AC143,"    Genere")</f>
        <v>    Genere</v>
      </c>
      <c r="X143" s="605">
        <v>1</v>
      </c>
      <c r="Y143" s="605">
        <v>1</v>
      </c>
      <c r="Z143" s="605">
        <f>E118+E119*X143+E120*Y143</f>
        <v>30.5</v>
      </c>
      <c r="AA143" s="605">
        <f ca="1">RAND()*Z143*E121*2</f>
        <v>0.9711627038319687</v>
      </c>
      <c r="AB143" s="605">
        <f ca="1" t="shared" si="6"/>
        <v>0</v>
      </c>
      <c r="AC143" s="605">
        <f t="shared" si="7"/>
        <v>29</v>
      </c>
      <c r="AD143" s="605">
        <f t="shared" si="4"/>
        <v>29</v>
      </c>
      <c r="AE143" s="605">
        <f t="shared" si="5"/>
        <v>29</v>
      </c>
    </row>
    <row r="144" spans="1:35" ht="12.75">
      <c r="A144" s="512">
        <v>16</v>
      </c>
      <c r="B144" s="547">
        <v>0.3</v>
      </c>
      <c r="C144" s="547">
        <v>4</v>
      </c>
      <c r="D144" s="565" t="str">
        <f>IF(E122=1,AC144,"    Genere")</f>
        <v>    Genere</v>
      </c>
      <c r="X144" s="605">
        <v>1</v>
      </c>
      <c r="Y144" s="605">
        <v>1</v>
      </c>
      <c r="Z144" s="605">
        <f>E118+E119*X144+E120*Y144</f>
        <v>30.5</v>
      </c>
      <c r="AA144" s="605">
        <f ca="1">RAND()*Z144*E121*2</f>
        <v>2.540769263543911</v>
      </c>
      <c r="AB144" s="605">
        <f ca="1" t="shared" si="6"/>
        <v>0</v>
      </c>
      <c r="AC144" s="605">
        <f t="shared" si="7"/>
        <v>28</v>
      </c>
      <c r="AD144" s="605">
        <f t="shared" si="4"/>
        <v>28</v>
      </c>
      <c r="AE144" s="605">
        <f t="shared" si="5"/>
        <v>28</v>
      </c>
      <c r="AG144" s="605" t="s">
        <v>37</v>
      </c>
      <c r="AH144" s="605">
        <v>17</v>
      </c>
      <c r="AI144" s="605">
        <f>VAR(AC129:AC146)*17</f>
        <v>552.5</v>
      </c>
    </row>
    <row r="145" spans="1:37" ht="12.75">
      <c r="A145" s="512">
        <v>17</v>
      </c>
      <c r="B145" s="547">
        <v>0.3</v>
      </c>
      <c r="C145" s="547">
        <v>5</v>
      </c>
      <c r="D145" s="565" t="str">
        <f>IF(E122=1,AC145,"    Genere")</f>
        <v>    Genere</v>
      </c>
      <c r="X145" s="605">
        <v>1</v>
      </c>
      <c r="Y145" s="605">
        <v>1</v>
      </c>
      <c r="Z145" s="605">
        <f>E118+E119*X145+E120*Y145</f>
        <v>30.5</v>
      </c>
      <c r="AA145" s="605">
        <f ca="1">RAND()*Z145*E121*2</f>
        <v>3.174748008081711</v>
      </c>
      <c r="AB145" s="605">
        <f ca="1" t="shared" si="6"/>
        <v>0</v>
      </c>
      <c r="AC145" s="605">
        <f t="shared" si="7"/>
        <v>27</v>
      </c>
      <c r="AD145" s="605">
        <f t="shared" si="4"/>
        <v>27</v>
      </c>
      <c r="AE145" s="605">
        <f t="shared" si="5"/>
        <v>27</v>
      </c>
      <c r="AG145" s="605" t="s">
        <v>277</v>
      </c>
      <c r="AH145" s="605">
        <v>2</v>
      </c>
      <c r="AI145" s="605">
        <f>SUM(AD149:AE149)</f>
        <v>61</v>
      </c>
      <c r="AJ145" s="605">
        <f>AI145/AH145</f>
        <v>30.5</v>
      </c>
      <c r="AK145" s="605">
        <f>AJ145/AJ148</f>
        <v>0.930824008138352</v>
      </c>
    </row>
    <row r="146" spans="1:39" ht="12.75">
      <c r="A146" s="520">
        <v>18</v>
      </c>
      <c r="B146" s="559">
        <v>0.3</v>
      </c>
      <c r="C146" s="559">
        <v>6</v>
      </c>
      <c r="D146" s="566" t="str">
        <f>IF(E122=1,AC146,"    Genere")</f>
        <v>    Genere</v>
      </c>
      <c r="X146" s="605">
        <v>1</v>
      </c>
      <c r="Y146" s="605">
        <v>1</v>
      </c>
      <c r="Z146" s="605">
        <f>E118+E119*X146+E120*Y146</f>
        <v>30.5</v>
      </c>
      <c r="AA146" s="605">
        <f ca="1">RAND()*Z146*E121*2</f>
        <v>0.22684369611368463</v>
      </c>
      <c r="AB146" s="605">
        <f ca="1" t="shared" si="6"/>
        <v>1</v>
      </c>
      <c r="AC146" s="605">
        <f t="shared" si="7"/>
        <v>30</v>
      </c>
      <c r="AD146" s="605">
        <f t="shared" si="4"/>
        <v>30</v>
      </c>
      <c r="AE146" s="605">
        <f t="shared" si="5"/>
        <v>30</v>
      </c>
      <c r="AH146" s="605">
        <v>1</v>
      </c>
      <c r="AI146" s="605">
        <f>AD149</f>
        <v>12</v>
      </c>
      <c r="AJ146" s="605">
        <f>AI146/AH146</f>
        <v>12</v>
      </c>
      <c r="AK146" s="605">
        <f>AJ146/AJ148</f>
        <v>0.3662258392675483</v>
      </c>
      <c r="AL146" s="607">
        <f>FDIST(AK146,1,15)</f>
        <v>0.5541146643860336</v>
      </c>
      <c r="AM146" s="608">
        <f>AD147/AD148</f>
        <v>-1</v>
      </c>
    </row>
    <row r="147" spans="30:39" ht="12.75">
      <c r="AD147" s="605">
        <f>SUM(AD129:AD146)</f>
        <v>-12</v>
      </c>
      <c r="AE147" s="605">
        <f>SUM(AE129:AE146)</f>
        <v>42</v>
      </c>
      <c r="AH147" s="605">
        <v>1</v>
      </c>
      <c r="AI147" s="605">
        <f>AE149</f>
        <v>49</v>
      </c>
      <c r="AJ147" s="605">
        <f>AI147/AH147</f>
        <v>49</v>
      </c>
      <c r="AK147" s="605">
        <f>AJ147/AJ148</f>
        <v>1.4954221770091556</v>
      </c>
      <c r="AL147" s="607">
        <f>FDIST(AK147,1,15)</f>
        <v>0.24024316569527637</v>
      </c>
      <c r="AM147" s="608">
        <f>AE147/AE148</f>
        <v>1.1666666666666667</v>
      </c>
    </row>
    <row r="148" spans="30:36" ht="12.75">
      <c r="AD148" s="605">
        <f>2*6</f>
        <v>12</v>
      </c>
      <c r="AE148" s="605">
        <f>6*6</f>
        <v>36</v>
      </c>
      <c r="AG148" s="605" t="s">
        <v>53</v>
      </c>
      <c r="AH148" s="605">
        <f>AH144-AH145</f>
        <v>15</v>
      </c>
      <c r="AI148" s="605">
        <f>AI144-AI145</f>
        <v>491.5</v>
      </c>
      <c r="AJ148" s="605">
        <f>AI148/AH148</f>
        <v>32.766666666666666</v>
      </c>
    </row>
    <row r="149" spans="30:36" ht="12.75">
      <c r="AD149" s="605">
        <f>AD147^2/AD148</f>
        <v>12</v>
      </c>
      <c r="AE149" s="605">
        <f>AE147^2/AE148</f>
        <v>49</v>
      </c>
      <c r="AJ149" s="609">
        <f>SQRT(AJ148)</f>
        <v>5.7242175593408975</v>
      </c>
    </row>
    <row r="150" ht="15.75">
      <c r="A150" s="542" t="s">
        <v>278</v>
      </c>
    </row>
    <row r="151" ht="12.75"/>
    <row r="152" ht="12.75"/>
    <row r="153" spans="1:5" ht="12.75">
      <c r="A153" s="600" t="s">
        <v>279</v>
      </c>
      <c r="B153" s="567"/>
      <c r="C153" s="567"/>
      <c r="D153" s="601" t="s">
        <v>9</v>
      </c>
      <c r="E153" s="602" t="s">
        <v>71</v>
      </c>
    </row>
    <row r="154" spans="1:5" ht="12.75">
      <c r="A154" s="600" t="s">
        <v>280</v>
      </c>
      <c r="B154" s="567"/>
      <c r="C154" s="567"/>
      <c r="D154" s="568">
        <v>20</v>
      </c>
      <c r="E154" s="569" t="str">
        <f>IF(D156=1,AVERAGE(D161:D360),"   Genere")</f>
        <v>   Genere</v>
      </c>
    </row>
    <row r="155" spans="1:5" ht="13.5" thickBot="1">
      <c r="A155" s="591" t="s">
        <v>281</v>
      </c>
      <c r="B155" s="518"/>
      <c r="C155" s="518"/>
      <c r="D155" s="570">
        <v>0.2</v>
      </c>
      <c r="E155" s="571" t="str">
        <f>IF(D156=1,SQRT(AM165)/E154,"    Genere")</f>
        <v>    Genere</v>
      </c>
    </row>
    <row r="156" spans="1:5" ht="12.75">
      <c r="A156" s="592" t="s">
        <v>282</v>
      </c>
      <c r="B156" s="521"/>
      <c r="C156" s="521"/>
      <c r="D156" s="522">
        <v>0</v>
      </c>
      <c r="E156" s="523"/>
    </row>
    <row r="157" ht="12.75"/>
    <row r="158" ht="12.75"/>
    <row r="159" spans="1:3" ht="12.75">
      <c r="A159" s="572" t="s">
        <v>283</v>
      </c>
      <c r="B159" s="572"/>
      <c r="C159" s="573" t="str">
        <f>IF(E155&gt;0.2,"   COPIE","NO COPIE")</f>
        <v>   COPIE</v>
      </c>
    </row>
    <row r="160" spans="1:4" ht="13.5" thickBot="1">
      <c r="A160" s="597" t="s">
        <v>126</v>
      </c>
      <c r="B160" s="598" t="s">
        <v>124</v>
      </c>
      <c r="C160" s="599" t="s">
        <v>69</v>
      </c>
      <c r="D160" s="594" t="s">
        <v>129</v>
      </c>
    </row>
    <row r="161" spans="1:33" ht="13.5" thickTop="1">
      <c r="A161" s="512">
        <v>30</v>
      </c>
      <c r="B161" s="574" t="s">
        <v>202</v>
      </c>
      <c r="C161" s="513">
        <v>1</v>
      </c>
      <c r="D161" s="565" t="str">
        <f>IF(D156=1,AA161,"     Genere")</f>
        <v>     Genere</v>
      </c>
      <c r="X161" s="605">
        <f ca="1">INT(RAND()*2)</f>
        <v>0</v>
      </c>
      <c r="Y161" s="605">
        <f ca="1">INT(RAND()*D154*D155*AK166)</f>
        <v>0</v>
      </c>
      <c r="Z161" s="605">
        <f>IF(X161=0,D154-Y161,D154+Y161)</f>
        <v>20</v>
      </c>
      <c r="AA161" s="605">
        <f>IF(Z161&lt;3,3,Z161)</f>
        <v>20</v>
      </c>
      <c r="AC161" s="605" t="s">
        <v>284</v>
      </c>
      <c r="AD161" s="605" t="s">
        <v>285</v>
      </c>
      <c r="AE161" s="605" t="s">
        <v>125</v>
      </c>
      <c r="AF161" s="605" t="s">
        <v>127</v>
      </c>
      <c r="AG161" s="605" t="s">
        <v>128</v>
      </c>
    </row>
    <row r="162" spans="1:38" ht="12.75">
      <c r="A162" s="512">
        <v>30</v>
      </c>
      <c r="B162" s="574" t="s">
        <v>202</v>
      </c>
      <c r="C162" s="513">
        <v>2</v>
      </c>
      <c r="D162" s="565" t="str">
        <f>IF(D156=1,AA162,"     Genere")</f>
        <v>     Genere</v>
      </c>
      <c r="X162" s="605">
        <f aca="true" ca="1" t="shared" si="8" ref="X162:X225">INT(RAND()*2)</f>
        <v>0</v>
      </c>
      <c r="Y162" s="605">
        <f ca="1">INT(RAND()*D154*D155*5)</f>
        <v>0</v>
      </c>
      <c r="Z162" s="605">
        <f>IF(X162=0,D154-Y162,D154+Y162)</f>
        <v>20</v>
      </c>
      <c r="AA162" s="605">
        <f aca="true" t="shared" si="9" ref="AA162:AA225">IF(Z162&lt;3,3,Z162)</f>
        <v>20</v>
      </c>
      <c r="AB162" s="605">
        <v>30</v>
      </c>
      <c r="AC162" s="605" t="e">
        <f>AVERAGE(D161:D170)</f>
        <v>#DIV/0!</v>
      </c>
      <c r="AD162" s="605" t="e">
        <f>AVERAGE(D171:D180)</f>
        <v>#DIV/0!</v>
      </c>
      <c r="AE162" s="605" t="e">
        <f>AVERAGE(D181:D190)</f>
        <v>#DIV/0!</v>
      </c>
      <c r="AF162" s="605" t="e">
        <f>AVERAGE(D191:D200)</f>
        <v>#DIV/0!</v>
      </c>
      <c r="AG162" s="605" t="e">
        <f>AVERAGE(D201:D210)</f>
        <v>#DIV/0!</v>
      </c>
      <c r="AH162" s="605" t="e">
        <f>SUM(AC162:AG162)</f>
        <v>#DIV/0!</v>
      </c>
      <c r="AJ162" s="605" t="s">
        <v>286</v>
      </c>
      <c r="AK162" s="605">
        <f>5*4-1</f>
        <v>19</v>
      </c>
      <c r="AL162" s="605" t="e">
        <f>VAR(AC162:AG165)*(COUNT(AC166:AG166)*COUNT(AH162:AH165)-1)</f>
        <v>#DIV/0!</v>
      </c>
    </row>
    <row r="163" spans="1:41" ht="12.75">
      <c r="A163" s="512">
        <v>30</v>
      </c>
      <c r="B163" s="574" t="s">
        <v>202</v>
      </c>
      <c r="C163" s="513">
        <v>3</v>
      </c>
      <c r="D163" s="565" t="str">
        <f>IF(D156=1,AA163,"     Genere")</f>
        <v>     Genere</v>
      </c>
      <c r="X163" s="605">
        <f ca="1" t="shared" si="8"/>
        <v>0</v>
      </c>
      <c r="Y163" s="605">
        <f ca="1">INT(RAND()*D154*D155*5)</f>
        <v>7</v>
      </c>
      <c r="Z163" s="605">
        <f>IF(X163=0,D154-Y163,D154+Y163)</f>
        <v>13</v>
      </c>
      <c r="AA163" s="605">
        <f t="shared" si="9"/>
        <v>13</v>
      </c>
      <c r="AB163" s="605">
        <v>60</v>
      </c>
      <c r="AC163" s="605" t="e">
        <f>AVERAGE(D211:D220)</f>
        <v>#DIV/0!</v>
      </c>
      <c r="AD163" s="605" t="e">
        <f>AVERAGE(D221:D230)</f>
        <v>#DIV/0!</v>
      </c>
      <c r="AE163" s="605" t="e">
        <f>AVERAGE(D231:D240)</f>
        <v>#DIV/0!</v>
      </c>
      <c r="AF163" s="605" t="e">
        <f>AVERAGE(D241:D250)</f>
        <v>#DIV/0!</v>
      </c>
      <c r="AG163" s="605" t="e">
        <f>AVERAGE(D251:D260)</f>
        <v>#DIV/0!</v>
      </c>
      <c r="AH163" s="605" t="e">
        <f>SUM(AC163:AG163)</f>
        <v>#DIV/0!</v>
      </c>
      <c r="AJ163" s="605" t="s">
        <v>130</v>
      </c>
      <c r="AK163" s="605">
        <v>3</v>
      </c>
      <c r="AL163" s="605" t="e">
        <f>(VAR(AH162:AH165)*(COUNT(AH163:AH165)-1))/COUNT(AC166:AG166)</f>
        <v>#DIV/0!</v>
      </c>
      <c r="AM163" s="605" t="e">
        <f>AL163/AK163</f>
        <v>#DIV/0!</v>
      </c>
      <c r="AN163" s="605" t="e">
        <f>AM163/AM165</f>
        <v>#DIV/0!</v>
      </c>
      <c r="AO163" s="605" t="e">
        <f>FDIST(AN163,AK163,AK165)</f>
        <v>#DIV/0!</v>
      </c>
    </row>
    <row r="164" spans="1:41" ht="12.75">
      <c r="A164" s="512">
        <v>30</v>
      </c>
      <c r="B164" s="574" t="s">
        <v>202</v>
      </c>
      <c r="C164" s="513">
        <v>4</v>
      </c>
      <c r="D164" s="565" t="str">
        <f>IF(D156=1,AA164,"     Genere")</f>
        <v>     Genere</v>
      </c>
      <c r="X164" s="605">
        <f ca="1" t="shared" si="8"/>
        <v>0</v>
      </c>
      <c r="Y164" s="605">
        <f ca="1">INT(RAND()*D154*D155*5)</f>
        <v>1</v>
      </c>
      <c r="Z164" s="605">
        <f>IF(X164=0,D154-Y164,D154+Y164)</f>
        <v>19</v>
      </c>
      <c r="AA164" s="605">
        <f t="shared" si="9"/>
        <v>19</v>
      </c>
      <c r="AB164" s="605">
        <v>120</v>
      </c>
      <c r="AC164" s="605" t="e">
        <f>AVERAGE(D261:D270)</f>
        <v>#DIV/0!</v>
      </c>
      <c r="AD164" s="605" t="e">
        <f>AVERAGE(D271:D280)</f>
        <v>#DIV/0!</v>
      </c>
      <c r="AE164" s="605" t="e">
        <f>AVERAGE(D281:D290)</f>
        <v>#DIV/0!</v>
      </c>
      <c r="AF164" s="605" t="e">
        <f>AVERAGE(D291:D300)</f>
        <v>#DIV/0!</v>
      </c>
      <c r="AG164" s="605" t="e">
        <f>AVERAGE(D301:D310)</f>
        <v>#DIV/0!</v>
      </c>
      <c r="AH164" s="605" t="e">
        <f>SUM(AC164:AG164)</f>
        <v>#DIV/0!</v>
      </c>
      <c r="AJ164" s="605" t="s">
        <v>79</v>
      </c>
      <c r="AK164" s="605">
        <v>4</v>
      </c>
      <c r="AL164" s="605" t="e">
        <f>VAR(AC166:AG166)*AK164/4</f>
        <v>#DIV/0!</v>
      </c>
      <c r="AM164" s="605" t="e">
        <f>AL164/AK164</f>
        <v>#DIV/0!</v>
      </c>
      <c r="AN164" s="605" t="e">
        <f>AM164/AM165</f>
        <v>#DIV/0!</v>
      </c>
      <c r="AO164" s="605" t="e">
        <f>FDIST(AN164,AK164,AK165)</f>
        <v>#DIV/0!</v>
      </c>
    </row>
    <row r="165" spans="1:39" ht="12.75">
      <c r="A165" s="512">
        <v>30</v>
      </c>
      <c r="B165" s="574" t="s">
        <v>202</v>
      </c>
      <c r="C165" s="513">
        <v>5</v>
      </c>
      <c r="D165" s="565" t="str">
        <f>IF(D156=1,AA165,"     Genere")</f>
        <v>     Genere</v>
      </c>
      <c r="X165" s="605">
        <f ca="1" t="shared" si="8"/>
        <v>0</v>
      </c>
      <c r="Y165" s="605">
        <f ca="1">INT(RAND()*D154*D155*5)</f>
        <v>15</v>
      </c>
      <c r="Z165" s="605">
        <f>IF(X165=0,D154-Y165,D154+Y165)</f>
        <v>5</v>
      </c>
      <c r="AA165" s="605">
        <f t="shared" si="9"/>
        <v>5</v>
      </c>
      <c r="AB165" s="605">
        <v>240</v>
      </c>
      <c r="AC165" s="605" t="e">
        <f>AVERAGE(D311:D320)</f>
        <v>#DIV/0!</v>
      </c>
      <c r="AD165" s="605" t="e">
        <f>AVERAGE(D321:D330)</f>
        <v>#DIV/0!</v>
      </c>
      <c r="AE165" s="605" t="e">
        <f>AVERAGE(D331:D340)</f>
        <v>#DIV/0!</v>
      </c>
      <c r="AF165" s="605" t="e">
        <f>AVERAGE(D341:D350)</f>
        <v>#DIV/0!</v>
      </c>
      <c r="AG165" s="605" t="e">
        <f>AVERAGE(D351:D360)</f>
        <v>#DIV/0!</v>
      </c>
      <c r="AH165" s="605" t="e">
        <f>SUM(AC165:AG165)</f>
        <v>#DIV/0!</v>
      </c>
      <c r="AJ165" s="605" t="s">
        <v>53</v>
      </c>
      <c r="AK165" s="605">
        <v>12</v>
      </c>
      <c r="AL165" s="605" t="e">
        <f>AL162-AL163-AL164</f>
        <v>#DIV/0!</v>
      </c>
      <c r="AM165" s="605" t="e">
        <f>AL165/AK165</f>
        <v>#DIV/0!</v>
      </c>
    </row>
    <row r="166" spans="1:37" ht="12.75">
      <c r="A166" s="512">
        <v>30</v>
      </c>
      <c r="B166" s="574" t="s">
        <v>202</v>
      </c>
      <c r="C166" s="513">
        <v>6</v>
      </c>
      <c r="D166" s="565" t="str">
        <f>IF(D156=1,AA166,"     Genere")</f>
        <v>     Genere</v>
      </c>
      <c r="X166" s="605">
        <f ca="1" t="shared" si="8"/>
        <v>1</v>
      </c>
      <c r="Y166" s="605">
        <f ca="1">INT(RAND()*D154*D155*5)</f>
        <v>5</v>
      </c>
      <c r="Z166" s="605">
        <f>IF(X166=0,D154-Y166,D154+Y166)</f>
        <v>25</v>
      </c>
      <c r="AA166" s="605">
        <f t="shared" si="9"/>
        <v>25</v>
      </c>
      <c r="AC166" s="605" t="e">
        <f>SUM(AC162:AC165)</f>
        <v>#DIV/0!</v>
      </c>
      <c r="AD166" s="605" t="e">
        <f>SUM(AD162:AD165)</f>
        <v>#DIV/0!</v>
      </c>
      <c r="AE166" s="605" t="e">
        <f>SUM(AE162:AE165)</f>
        <v>#DIV/0!</v>
      </c>
      <c r="AF166" s="605" t="e">
        <f>SUM(AF162:AF165)</f>
        <v>#DIV/0!</v>
      </c>
      <c r="AG166" s="605" t="e">
        <f>SUM(AG162:AG165)</f>
        <v>#DIV/0!</v>
      </c>
      <c r="AH166" s="605" t="e">
        <f>AVERAGE(AC162:AG165)</f>
        <v>#DIV/0!</v>
      </c>
      <c r="AJ166" s="605" t="s">
        <v>287</v>
      </c>
      <c r="AK166" s="605">
        <v>6.5</v>
      </c>
    </row>
    <row r="167" spans="1:27" ht="12.75">
      <c r="A167" s="512">
        <v>30</v>
      </c>
      <c r="B167" s="574" t="s">
        <v>202</v>
      </c>
      <c r="C167" s="513">
        <v>7</v>
      </c>
      <c r="D167" s="565" t="str">
        <f>IF(D156=1,AA167,"     Genere")</f>
        <v>     Genere</v>
      </c>
      <c r="X167" s="605">
        <f ca="1" t="shared" si="8"/>
        <v>0</v>
      </c>
      <c r="Y167" s="605">
        <f ca="1">INT(RAND()*D154*D155*5)</f>
        <v>6</v>
      </c>
      <c r="Z167" s="605">
        <f>IF(X167=0,D154-Y167,D154+Y167)</f>
        <v>14</v>
      </c>
      <c r="AA167" s="605">
        <f t="shared" si="9"/>
        <v>14</v>
      </c>
    </row>
    <row r="168" spans="1:27" ht="12.75">
      <c r="A168" s="512">
        <v>30</v>
      </c>
      <c r="B168" s="574" t="s">
        <v>202</v>
      </c>
      <c r="C168" s="513">
        <v>8</v>
      </c>
      <c r="D168" s="565" t="str">
        <f>IF(D156=1,AA168,"     Genere")</f>
        <v>     Genere</v>
      </c>
      <c r="X168" s="605">
        <f ca="1" t="shared" si="8"/>
        <v>0</v>
      </c>
      <c r="Y168" s="605">
        <f ca="1">INT(RAND()*D154*D155*5)</f>
        <v>15</v>
      </c>
      <c r="Z168" s="605">
        <f>IF(X168=0,D154-Y168,D154+Y168)</f>
        <v>5</v>
      </c>
      <c r="AA168" s="605">
        <f t="shared" si="9"/>
        <v>5</v>
      </c>
    </row>
    <row r="169" spans="1:27" ht="12.75">
      <c r="A169" s="512">
        <v>30</v>
      </c>
      <c r="B169" s="574" t="s">
        <v>202</v>
      </c>
      <c r="C169" s="513">
        <v>9</v>
      </c>
      <c r="D169" s="565" t="str">
        <f>IF(D156=1,AA169,"     Genere")</f>
        <v>     Genere</v>
      </c>
      <c r="X169" s="605">
        <f ca="1" t="shared" si="8"/>
        <v>1</v>
      </c>
      <c r="Y169" s="605">
        <f ca="1">INT(RAND()*D154*D155*5)</f>
        <v>11</v>
      </c>
      <c r="Z169" s="605">
        <f>IF(X169=0,D154-Y169,D154+Y169)</f>
        <v>31</v>
      </c>
      <c r="AA169" s="605">
        <f t="shared" si="9"/>
        <v>31</v>
      </c>
    </row>
    <row r="170" spans="1:27" ht="12.75">
      <c r="A170" s="512">
        <v>30</v>
      </c>
      <c r="B170" s="574" t="s">
        <v>202</v>
      </c>
      <c r="C170" s="513">
        <v>10</v>
      </c>
      <c r="D170" s="565" t="str">
        <f>IF(D156=1,AA170,"     Genere")</f>
        <v>     Genere</v>
      </c>
      <c r="X170" s="605">
        <f ca="1" t="shared" si="8"/>
        <v>0</v>
      </c>
      <c r="Y170" s="605">
        <f ca="1">INT(RAND()*D154*D155*5)</f>
        <v>7</v>
      </c>
      <c r="Z170" s="605">
        <f>IF(X170=0,D154-Y170,D154+Y170)</f>
        <v>13</v>
      </c>
      <c r="AA170" s="605">
        <f t="shared" si="9"/>
        <v>13</v>
      </c>
    </row>
    <row r="171" spans="1:27" ht="12.75">
      <c r="A171" s="512">
        <v>30</v>
      </c>
      <c r="B171" s="575" t="s">
        <v>201</v>
      </c>
      <c r="C171" s="513">
        <v>1</v>
      </c>
      <c r="D171" s="565" t="str">
        <f>IF(D156=1,AA171,"     Genere")</f>
        <v>     Genere</v>
      </c>
      <c r="X171" s="605">
        <f ca="1" t="shared" si="8"/>
        <v>0</v>
      </c>
      <c r="Y171" s="605">
        <f ca="1">INT(RAND()*D154*D155*5)</f>
        <v>0</v>
      </c>
      <c r="Z171" s="605">
        <f>IF(X171=0,D154-Y171,D154+Y171)</f>
        <v>20</v>
      </c>
      <c r="AA171" s="605">
        <f t="shared" si="9"/>
        <v>20</v>
      </c>
    </row>
    <row r="172" spans="1:27" ht="12.75">
      <c r="A172" s="512">
        <v>30</v>
      </c>
      <c r="B172" s="575" t="s">
        <v>201</v>
      </c>
      <c r="C172" s="513">
        <v>2</v>
      </c>
      <c r="D172" s="565" t="str">
        <f>IF(D156=1,AA172,"     Genere")</f>
        <v>     Genere</v>
      </c>
      <c r="X172" s="605">
        <f ca="1" t="shared" si="8"/>
        <v>1</v>
      </c>
      <c r="Y172" s="605">
        <f ca="1">INT(RAND()*D154*D155*5)</f>
        <v>7</v>
      </c>
      <c r="Z172" s="605">
        <f>IF(X172=0,D154-Y172,D154+Y172)</f>
        <v>27</v>
      </c>
      <c r="AA172" s="605">
        <f t="shared" si="9"/>
        <v>27</v>
      </c>
    </row>
    <row r="173" spans="1:27" ht="12.75">
      <c r="A173" s="512">
        <v>30</v>
      </c>
      <c r="B173" s="575" t="s">
        <v>201</v>
      </c>
      <c r="C173" s="513">
        <v>3</v>
      </c>
      <c r="D173" s="565" t="str">
        <f>IF(D156=1,AA173,"     Genere")</f>
        <v>     Genere</v>
      </c>
      <c r="X173" s="605">
        <f ca="1" t="shared" si="8"/>
        <v>1</v>
      </c>
      <c r="Y173" s="605">
        <f ca="1">INT(RAND()*D154*D155*5)</f>
        <v>8</v>
      </c>
      <c r="Z173" s="605">
        <f>IF(X173=0,D154-Y173,D154+Y173)</f>
        <v>28</v>
      </c>
      <c r="AA173" s="605">
        <f t="shared" si="9"/>
        <v>28</v>
      </c>
    </row>
    <row r="174" spans="1:27" ht="12.75">
      <c r="A174" s="512">
        <v>30</v>
      </c>
      <c r="B174" s="575" t="s">
        <v>201</v>
      </c>
      <c r="C174" s="513">
        <v>4</v>
      </c>
      <c r="D174" s="565" t="str">
        <f>IF(D156=1,AA174,"     Genere")</f>
        <v>     Genere</v>
      </c>
      <c r="X174" s="605">
        <f ca="1" t="shared" si="8"/>
        <v>0</v>
      </c>
      <c r="Y174" s="605">
        <f ca="1">INT(RAND()*D154*D155*5)</f>
        <v>1</v>
      </c>
      <c r="Z174" s="605">
        <f>IF(X174=0,D154-Y174,D154+Y174)</f>
        <v>19</v>
      </c>
      <c r="AA174" s="605">
        <f t="shared" si="9"/>
        <v>19</v>
      </c>
    </row>
    <row r="175" spans="1:27" ht="12.75">
      <c r="A175" s="512">
        <v>30</v>
      </c>
      <c r="B175" s="575" t="s">
        <v>201</v>
      </c>
      <c r="C175" s="513">
        <v>5</v>
      </c>
      <c r="D175" s="565" t="str">
        <f>IF(D156=1,AA175,"     Genere")</f>
        <v>     Genere</v>
      </c>
      <c r="X175" s="605">
        <f ca="1" t="shared" si="8"/>
        <v>0</v>
      </c>
      <c r="Y175" s="605">
        <f ca="1">INT(RAND()*D154*D155*5)</f>
        <v>5</v>
      </c>
      <c r="Z175" s="605">
        <f>IF(X175=0,D154-Y175,D154+Y175)</f>
        <v>15</v>
      </c>
      <c r="AA175" s="605">
        <f t="shared" si="9"/>
        <v>15</v>
      </c>
    </row>
    <row r="176" spans="1:27" ht="12.75">
      <c r="A176" s="512">
        <v>30</v>
      </c>
      <c r="B176" s="575" t="s">
        <v>201</v>
      </c>
      <c r="C176" s="513">
        <v>6</v>
      </c>
      <c r="D176" s="565" t="str">
        <f>IF(D156=1,AA176,"     Genere")</f>
        <v>     Genere</v>
      </c>
      <c r="X176" s="605">
        <f ca="1" t="shared" si="8"/>
        <v>1</v>
      </c>
      <c r="Y176" s="605">
        <f ca="1">INT(RAND()*D154*D155*5)</f>
        <v>9</v>
      </c>
      <c r="Z176" s="605">
        <f>IF(X176=0,D154-Y176,D154+Y176)</f>
        <v>29</v>
      </c>
      <c r="AA176" s="605">
        <f t="shared" si="9"/>
        <v>29</v>
      </c>
    </row>
    <row r="177" spans="1:27" ht="12.75">
      <c r="A177" s="512">
        <v>30</v>
      </c>
      <c r="B177" s="575" t="s">
        <v>201</v>
      </c>
      <c r="C177" s="513">
        <v>7</v>
      </c>
      <c r="D177" s="565" t="str">
        <f>IF(D156=1,AA177,"     Genere")</f>
        <v>     Genere</v>
      </c>
      <c r="X177" s="605">
        <f ca="1" t="shared" si="8"/>
        <v>1</v>
      </c>
      <c r="Y177" s="605">
        <f ca="1">INT(RAND()*D154*D155*5)</f>
        <v>12</v>
      </c>
      <c r="Z177" s="605">
        <f>IF(X177=0,D154-Y177,D154+Y177)</f>
        <v>32</v>
      </c>
      <c r="AA177" s="605">
        <f t="shared" si="9"/>
        <v>32</v>
      </c>
    </row>
    <row r="178" spans="1:27" ht="12.75">
      <c r="A178" s="512">
        <v>30</v>
      </c>
      <c r="B178" s="575" t="s">
        <v>201</v>
      </c>
      <c r="C178" s="513">
        <v>8</v>
      </c>
      <c r="D178" s="565" t="str">
        <f>IF(D156=1,AA178,"     Genere")</f>
        <v>     Genere</v>
      </c>
      <c r="X178" s="605">
        <f ca="1" t="shared" si="8"/>
        <v>1</v>
      </c>
      <c r="Y178" s="605">
        <f ca="1">INT(RAND()*D154*D155*5)</f>
        <v>9</v>
      </c>
      <c r="Z178" s="605">
        <f>IF(X178=0,D154-Y178,D154+Y178)</f>
        <v>29</v>
      </c>
      <c r="AA178" s="605">
        <f t="shared" si="9"/>
        <v>29</v>
      </c>
    </row>
    <row r="179" spans="1:27" ht="12.75">
      <c r="A179" s="512">
        <v>30</v>
      </c>
      <c r="B179" s="575" t="s">
        <v>201</v>
      </c>
      <c r="C179" s="513">
        <v>9</v>
      </c>
      <c r="D179" s="565" t="str">
        <f>IF(D156=1,AA179,"     Genere")</f>
        <v>     Genere</v>
      </c>
      <c r="X179" s="605">
        <f ca="1" t="shared" si="8"/>
        <v>1</v>
      </c>
      <c r="Y179" s="605">
        <f ca="1">INT(RAND()*D154*D155*5)</f>
        <v>11</v>
      </c>
      <c r="Z179" s="605">
        <f>IF(X179=0,D154-Y179,D154+Y179)</f>
        <v>31</v>
      </c>
      <c r="AA179" s="605">
        <f t="shared" si="9"/>
        <v>31</v>
      </c>
    </row>
    <row r="180" spans="1:27" ht="12.75">
      <c r="A180" s="512">
        <v>30</v>
      </c>
      <c r="B180" s="575" t="s">
        <v>201</v>
      </c>
      <c r="C180" s="513">
        <v>10</v>
      </c>
      <c r="D180" s="565" t="str">
        <f>IF(D156=1,AA180,"     Genere")</f>
        <v>     Genere</v>
      </c>
      <c r="X180" s="605">
        <f ca="1" t="shared" si="8"/>
        <v>1</v>
      </c>
      <c r="Y180" s="605">
        <f ca="1">INT(RAND()*D154*D155*5)</f>
        <v>13</v>
      </c>
      <c r="Z180" s="605">
        <f>IF(X180=0,D154-Y180,D154+Y180)</f>
        <v>33</v>
      </c>
      <c r="AA180" s="605">
        <f t="shared" si="9"/>
        <v>33</v>
      </c>
    </row>
    <row r="181" spans="1:27" ht="12.75">
      <c r="A181" s="512">
        <v>30</v>
      </c>
      <c r="B181" s="575" t="s">
        <v>199</v>
      </c>
      <c r="C181" s="513">
        <v>1</v>
      </c>
      <c r="D181" s="565" t="str">
        <f>IF(D156=1,AA181,"     Genere")</f>
        <v>     Genere</v>
      </c>
      <c r="X181" s="605">
        <f ca="1" t="shared" si="8"/>
        <v>1</v>
      </c>
      <c r="Y181" s="605">
        <f ca="1">INT(RAND()*D154*D155*5)</f>
        <v>10</v>
      </c>
      <c r="Z181" s="605">
        <f>IF(X181=0,D154-Y181,D154+Y181)</f>
        <v>30</v>
      </c>
      <c r="AA181" s="605">
        <f t="shared" si="9"/>
        <v>30</v>
      </c>
    </row>
    <row r="182" spans="1:27" ht="12.75">
      <c r="A182" s="512">
        <v>30</v>
      </c>
      <c r="B182" s="575" t="s">
        <v>199</v>
      </c>
      <c r="C182" s="513">
        <v>2</v>
      </c>
      <c r="D182" s="565" t="str">
        <f>IF(D156=1,AA182,"     Genere")</f>
        <v>     Genere</v>
      </c>
      <c r="X182" s="605">
        <f ca="1" t="shared" si="8"/>
        <v>0</v>
      </c>
      <c r="Y182" s="605">
        <f ca="1">INT(RAND()*D154*D155*5)</f>
        <v>8</v>
      </c>
      <c r="Z182" s="605">
        <f>IF(X182=0,D154-Y182,D154+Y182)</f>
        <v>12</v>
      </c>
      <c r="AA182" s="605">
        <f t="shared" si="9"/>
        <v>12</v>
      </c>
    </row>
    <row r="183" spans="1:27" ht="12.75">
      <c r="A183" s="512">
        <v>30</v>
      </c>
      <c r="B183" s="575" t="s">
        <v>199</v>
      </c>
      <c r="C183" s="513">
        <v>3</v>
      </c>
      <c r="D183" s="565" t="str">
        <f>IF(D156=1,AA183,"     Genere")</f>
        <v>     Genere</v>
      </c>
      <c r="X183" s="605">
        <f ca="1" t="shared" si="8"/>
        <v>0</v>
      </c>
      <c r="Y183" s="605">
        <f ca="1">INT(RAND()*D154*D155*5)</f>
        <v>6</v>
      </c>
      <c r="Z183" s="605">
        <f>IF(X183=0,D154-Y183,D154+Y183)</f>
        <v>14</v>
      </c>
      <c r="AA183" s="605">
        <f t="shared" si="9"/>
        <v>14</v>
      </c>
    </row>
    <row r="184" spans="1:27" ht="12.75">
      <c r="A184" s="512">
        <v>30</v>
      </c>
      <c r="B184" s="575" t="s">
        <v>199</v>
      </c>
      <c r="C184" s="513">
        <v>4</v>
      </c>
      <c r="D184" s="565" t="str">
        <f>IF(D156=1,AA184,"     Genere")</f>
        <v>     Genere</v>
      </c>
      <c r="X184" s="605">
        <f ca="1" t="shared" si="8"/>
        <v>0</v>
      </c>
      <c r="Y184" s="605">
        <f ca="1">INT(RAND()*D154*D155*5)</f>
        <v>12</v>
      </c>
      <c r="Z184" s="605">
        <f>IF(X184=0,D154-Y184,D154+Y184)</f>
        <v>8</v>
      </c>
      <c r="AA184" s="605">
        <f t="shared" si="9"/>
        <v>8</v>
      </c>
    </row>
    <row r="185" spans="1:27" ht="12.75">
      <c r="A185" s="512">
        <v>30</v>
      </c>
      <c r="B185" s="575" t="s">
        <v>199</v>
      </c>
      <c r="C185" s="513">
        <v>5</v>
      </c>
      <c r="D185" s="565" t="str">
        <f>IF(D156=1,AA185,"     Genere")</f>
        <v>     Genere</v>
      </c>
      <c r="X185" s="605">
        <f ca="1" t="shared" si="8"/>
        <v>1</v>
      </c>
      <c r="Y185" s="605">
        <f ca="1">INT(RAND()*D154*D155*5)</f>
        <v>11</v>
      </c>
      <c r="Z185" s="605">
        <f>IF(X185=0,D154-Y185,D154+Y185)</f>
        <v>31</v>
      </c>
      <c r="AA185" s="605">
        <f t="shared" si="9"/>
        <v>31</v>
      </c>
    </row>
    <row r="186" spans="1:27" ht="12.75">
      <c r="A186" s="512">
        <v>30</v>
      </c>
      <c r="B186" s="575" t="s">
        <v>199</v>
      </c>
      <c r="C186" s="513">
        <v>6</v>
      </c>
      <c r="D186" s="565" t="str">
        <f>IF(D156=1,AA186,"     Genere")</f>
        <v>     Genere</v>
      </c>
      <c r="X186" s="605">
        <f ca="1" t="shared" si="8"/>
        <v>1</v>
      </c>
      <c r="Y186" s="605">
        <f ca="1">INT(RAND()*D154*D155*5)</f>
        <v>11</v>
      </c>
      <c r="Z186" s="605">
        <f>IF(X186=0,D154-Y186,D154+Y186)</f>
        <v>31</v>
      </c>
      <c r="AA186" s="605">
        <f t="shared" si="9"/>
        <v>31</v>
      </c>
    </row>
    <row r="187" spans="1:27" ht="12.75">
      <c r="A187" s="512">
        <v>30</v>
      </c>
      <c r="B187" s="575" t="s">
        <v>199</v>
      </c>
      <c r="C187" s="513">
        <v>7</v>
      </c>
      <c r="D187" s="565" t="str">
        <f>IF(D156=1,AA187,"     Genere")</f>
        <v>     Genere</v>
      </c>
      <c r="X187" s="605">
        <f ca="1" t="shared" si="8"/>
        <v>0</v>
      </c>
      <c r="Y187" s="605">
        <f ca="1">INT(RAND()*D154*D155*5)</f>
        <v>9</v>
      </c>
      <c r="Z187" s="605">
        <f>IF(X187=0,D154-Y187,D154+Y187)</f>
        <v>11</v>
      </c>
      <c r="AA187" s="605">
        <f t="shared" si="9"/>
        <v>11</v>
      </c>
    </row>
    <row r="188" spans="1:27" ht="12.75">
      <c r="A188" s="512">
        <v>30</v>
      </c>
      <c r="B188" s="575" t="s">
        <v>199</v>
      </c>
      <c r="C188" s="513">
        <v>8</v>
      </c>
      <c r="D188" s="565" t="str">
        <f>IF(D156=1,AA188,"     Genere")</f>
        <v>     Genere</v>
      </c>
      <c r="X188" s="605">
        <f ca="1" t="shared" si="8"/>
        <v>0</v>
      </c>
      <c r="Y188" s="605">
        <f ca="1">INT(RAND()*D154*D155*5)</f>
        <v>3</v>
      </c>
      <c r="Z188" s="605">
        <f>IF(X188=0,D154-Y188,D154+Y188)</f>
        <v>17</v>
      </c>
      <c r="AA188" s="605">
        <f t="shared" si="9"/>
        <v>17</v>
      </c>
    </row>
    <row r="189" spans="1:27" ht="12.75">
      <c r="A189" s="512">
        <v>30</v>
      </c>
      <c r="B189" s="575" t="s">
        <v>199</v>
      </c>
      <c r="C189" s="513">
        <v>9</v>
      </c>
      <c r="D189" s="565" t="str">
        <f>IF(D156=1,AA189,"     Genere")</f>
        <v>     Genere</v>
      </c>
      <c r="X189" s="605">
        <f ca="1" t="shared" si="8"/>
        <v>0</v>
      </c>
      <c r="Y189" s="605">
        <f ca="1">INT(RAND()*D154*D155*5)</f>
        <v>7</v>
      </c>
      <c r="Z189" s="605">
        <f>IF(X189=0,D154-Y189,D154+Y189)</f>
        <v>13</v>
      </c>
      <c r="AA189" s="605">
        <f t="shared" si="9"/>
        <v>13</v>
      </c>
    </row>
    <row r="190" spans="1:27" ht="12.75">
      <c r="A190" s="512">
        <v>30</v>
      </c>
      <c r="B190" s="575" t="s">
        <v>199</v>
      </c>
      <c r="C190" s="513">
        <v>10</v>
      </c>
      <c r="D190" s="565" t="str">
        <f>IF(D156=1,AA190,"     Genere")</f>
        <v>     Genere</v>
      </c>
      <c r="X190" s="605">
        <f ca="1" t="shared" si="8"/>
        <v>1</v>
      </c>
      <c r="Y190" s="605">
        <f ca="1">INT(RAND()*D154*D155*5)</f>
        <v>13</v>
      </c>
      <c r="Z190" s="605">
        <f>IF(X190=0,D154-Y190,D154+Y190)</f>
        <v>33</v>
      </c>
      <c r="AA190" s="605">
        <f t="shared" si="9"/>
        <v>33</v>
      </c>
    </row>
    <row r="191" spans="1:27" ht="12.75">
      <c r="A191" s="512">
        <v>30</v>
      </c>
      <c r="B191" s="575" t="s">
        <v>200</v>
      </c>
      <c r="C191" s="513">
        <v>1</v>
      </c>
      <c r="D191" s="565" t="str">
        <f>IF(D156=1,AA191,"     Genere")</f>
        <v>     Genere</v>
      </c>
      <c r="X191" s="605">
        <f ca="1" t="shared" si="8"/>
        <v>1</v>
      </c>
      <c r="Y191" s="605">
        <f ca="1">INT(RAND()*D154*D155*5)</f>
        <v>3</v>
      </c>
      <c r="Z191" s="605">
        <f>IF(X191=0,D154-Y191,D154+Y191)</f>
        <v>23</v>
      </c>
      <c r="AA191" s="605">
        <f t="shared" si="9"/>
        <v>23</v>
      </c>
    </row>
    <row r="192" spans="1:27" ht="12.75">
      <c r="A192" s="512">
        <v>30</v>
      </c>
      <c r="B192" s="575" t="s">
        <v>200</v>
      </c>
      <c r="C192" s="513">
        <v>2</v>
      </c>
      <c r="D192" s="565" t="str">
        <f>IF(D156=1,AA192,"     Genere")</f>
        <v>     Genere</v>
      </c>
      <c r="X192" s="605">
        <f ca="1" t="shared" si="8"/>
        <v>0</v>
      </c>
      <c r="Y192" s="605">
        <f ca="1">INT(RAND()*D154*D155*5)</f>
        <v>13</v>
      </c>
      <c r="Z192" s="605">
        <f>IF(X192=0,D154-Y192,D154+Y192)</f>
        <v>7</v>
      </c>
      <c r="AA192" s="605">
        <f t="shared" si="9"/>
        <v>7</v>
      </c>
    </row>
    <row r="193" spans="1:27" ht="12.75">
      <c r="A193" s="512">
        <v>30</v>
      </c>
      <c r="B193" s="575" t="s">
        <v>200</v>
      </c>
      <c r="C193" s="513">
        <v>3</v>
      </c>
      <c r="D193" s="565" t="str">
        <f>IF(D156=1,AA193,"     Genere")</f>
        <v>     Genere</v>
      </c>
      <c r="X193" s="605">
        <f ca="1" t="shared" si="8"/>
        <v>0</v>
      </c>
      <c r="Y193" s="605">
        <f ca="1">INT(RAND()*D154*D155*5)</f>
        <v>9</v>
      </c>
      <c r="Z193" s="605">
        <f>IF(X193=0,D154-Y193,D154+Y193)</f>
        <v>11</v>
      </c>
      <c r="AA193" s="605">
        <f t="shared" si="9"/>
        <v>11</v>
      </c>
    </row>
    <row r="194" spans="1:27" ht="12.75">
      <c r="A194" s="512">
        <v>30</v>
      </c>
      <c r="B194" s="575" t="s">
        <v>200</v>
      </c>
      <c r="C194" s="513">
        <v>4</v>
      </c>
      <c r="D194" s="565" t="str">
        <f>IF(D156=1,AA194,"     Genere")</f>
        <v>     Genere</v>
      </c>
      <c r="X194" s="605">
        <f ca="1" t="shared" si="8"/>
        <v>0</v>
      </c>
      <c r="Y194" s="605">
        <f ca="1">INT(RAND()*D154*D155*5)</f>
        <v>5</v>
      </c>
      <c r="Z194" s="605">
        <f>IF(X194=0,D154-Y194,D154+Y194)</f>
        <v>15</v>
      </c>
      <c r="AA194" s="605">
        <f t="shared" si="9"/>
        <v>15</v>
      </c>
    </row>
    <row r="195" spans="1:27" ht="12.75">
      <c r="A195" s="512">
        <v>30</v>
      </c>
      <c r="B195" s="575" t="s">
        <v>200</v>
      </c>
      <c r="C195" s="513">
        <v>5</v>
      </c>
      <c r="D195" s="565" t="str">
        <f>IF(D156=1,AA195,"     Genere")</f>
        <v>     Genere</v>
      </c>
      <c r="X195" s="605">
        <f ca="1" t="shared" si="8"/>
        <v>1</v>
      </c>
      <c r="Y195" s="605">
        <f ca="1">INT(RAND()*D154*D155*5)</f>
        <v>2</v>
      </c>
      <c r="Z195" s="605">
        <f>IF(X195=0,D154-Y195,D154+Y195)</f>
        <v>22</v>
      </c>
      <c r="AA195" s="605">
        <f t="shared" si="9"/>
        <v>22</v>
      </c>
    </row>
    <row r="196" spans="1:27" ht="12.75">
      <c r="A196" s="512">
        <v>30</v>
      </c>
      <c r="B196" s="575" t="s">
        <v>200</v>
      </c>
      <c r="C196" s="513">
        <v>6</v>
      </c>
      <c r="D196" s="565" t="str">
        <f>IF(D156=1,AA196,"     Genere")</f>
        <v>     Genere</v>
      </c>
      <c r="X196" s="605">
        <f ca="1" t="shared" si="8"/>
        <v>0</v>
      </c>
      <c r="Y196" s="605">
        <f ca="1">INT(RAND()*D154*D155*5)</f>
        <v>5</v>
      </c>
      <c r="Z196" s="605">
        <f>IF(X196=0,D154-Y196,D154+Y196)</f>
        <v>15</v>
      </c>
      <c r="AA196" s="605">
        <f t="shared" si="9"/>
        <v>15</v>
      </c>
    </row>
    <row r="197" spans="1:27" ht="12.75">
      <c r="A197" s="512">
        <v>30</v>
      </c>
      <c r="B197" s="575" t="s">
        <v>200</v>
      </c>
      <c r="C197" s="513">
        <v>7</v>
      </c>
      <c r="D197" s="565" t="str">
        <f>IF(D156=1,AA197,"     Genere")</f>
        <v>     Genere</v>
      </c>
      <c r="X197" s="605">
        <f ca="1" t="shared" si="8"/>
        <v>1</v>
      </c>
      <c r="Y197" s="605">
        <f ca="1">INT(RAND()*D154*D155*5)</f>
        <v>19</v>
      </c>
      <c r="Z197" s="605">
        <f>IF(X197=0,D154-Y197,D154+Y197)</f>
        <v>39</v>
      </c>
      <c r="AA197" s="605">
        <f t="shared" si="9"/>
        <v>39</v>
      </c>
    </row>
    <row r="198" spans="1:27" ht="12.75">
      <c r="A198" s="512">
        <v>30</v>
      </c>
      <c r="B198" s="575" t="s">
        <v>200</v>
      </c>
      <c r="C198" s="513">
        <v>8</v>
      </c>
      <c r="D198" s="565" t="str">
        <f>IF(D156=1,AA198,"     Genere")</f>
        <v>     Genere</v>
      </c>
      <c r="X198" s="605">
        <f ca="1" t="shared" si="8"/>
        <v>0</v>
      </c>
      <c r="Y198" s="605">
        <f ca="1">INT(RAND()*D154*D155*5)</f>
        <v>7</v>
      </c>
      <c r="Z198" s="605">
        <f>IF(X198=0,D154-Y198,D154+Y198)</f>
        <v>13</v>
      </c>
      <c r="AA198" s="605">
        <f t="shared" si="9"/>
        <v>13</v>
      </c>
    </row>
    <row r="199" spans="1:27" ht="12.75">
      <c r="A199" s="512">
        <v>30</v>
      </c>
      <c r="B199" s="575" t="s">
        <v>200</v>
      </c>
      <c r="C199" s="513">
        <v>9</v>
      </c>
      <c r="D199" s="565" t="str">
        <f>IF(D156=1,AA199,"     Genere")</f>
        <v>     Genere</v>
      </c>
      <c r="X199" s="605">
        <f ca="1" t="shared" si="8"/>
        <v>0</v>
      </c>
      <c r="Y199" s="605">
        <f ca="1">INT(RAND()*D154*D155*5)</f>
        <v>19</v>
      </c>
      <c r="Z199" s="605">
        <f>IF(X199=0,D154-Y199,D154+Y199)</f>
        <v>1</v>
      </c>
      <c r="AA199" s="605">
        <f t="shared" si="9"/>
        <v>3</v>
      </c>
    </row>
    <row r="200" spans="1:27" ht="12.75">
      <c r="A200" s="512">
        <v>30</v>
      </c>
      <c r="B200" s="575" t="s">
        <v>200</v>
      </c>
      <c r="C200" s="513">
        <v>10</v>
      </c>
      <c r="D200" s="565" t="str">
        <f>IF(D156=1,AA200,"     Genere")</f>
        <v>     Genere</v>
      </c>
      <c r="X200" s="605">
        <f ca="1" t="shared" si="8"/>
        <v>1</v>
      </c>
      <c r="Y200" s="605">
        <f ca="1">INT(RAND()*D154*D155*5)</f>
        <v>4</v>
      </c>
      <c r="Z200" s="605">
        <f>IF(X200=0,D154-Y200,D154+Y200)</f>
        <v>24</v>
      </c>
      <c r="AA200" s="605">
        <f t="shared" si="9"/>
        <v>24</v>
      </c>
    </row>
    <row r="201" spans="1:27" ht="12.75">
      <c r="A201" s="512">
        <v>30</v>
      </c>
      <c r="B201" s="575" t="s">
        <v>128</v>
      </c>
      <c r="C201" s="513">
        <v>1</v>
      </c>
      <c r="D201" s="565" t="str">
        <f>IF(D156=1,AA201,"     Genere")</f>
        <v>     Genere</v>
      </c>
      <c r="X201" s="605">
        <f ca="1" t="shared" si="8"/>
        <v>1</v>
      </c>
      <c r="Y201" s="605">
        <f ca="1">INT(RAND()*D154*D155*5)</f>
        <v>8</v>
      </c>
      <c r="Z201" s="605">
        <f>IF(X201=0,D154-Y201,D154+Y201)</f>
        <v>28</v>
      </c>
      <c r="AA201" s="605">
        <f t="shared" si="9"/>
        <v>28</v>
      </c>
    </row>
    <row r="202" spans="1:27" ht="12.75">
      <c r="A202" s="512">
        <v>30</v>
      </c>
      <c r="B202" s="575" t="s">
        <v>128</v>
      </c>
      <c r="C202" s="513">
        <v>2</v>
      </c>
      <c r="D202" s="565" t="str">
        <f>IF(D156=1,AA202,"     Genere")</f>
        <v>     Genere</v>
      </c>
      <c r="X202" s="605">
        <f ca="1" t="shared" si="8"/>
        <v>0</v>
      </c>
      <c r="Y202" s="605">
        <f ca="1">INT(RAND()*D154*D155*5)</f>
        <v>7</v>
      </c>
      <c r="Z202" s="605">
        <f>IF(X202=0,D154-Y202,D154+Y202)</f>
        <v>13</v>
      </c>
      <c r="AA202" s="605">
        <f t="shared" si="9"/>
        <v>13</v>
      </c>
    </row>
    <row r="203" spans="1:27" ht="12.75">
      <c r="A203" s="512">
        <v>30</v>
      </c>
      <c r="B203" s="575" t="s">
        <v>128</v>
      </c>
      <c r="C203" s="513">
        <v>3</v>
      </c>
      <c r="D203" s="565" t="str">
        <f>IF(D156=1,AA203,"     Genere")</f>
        <v>     Genere</v>
      </c>
      <c r="X203" s="605">
        <f ca="1" t="shared" si="8"/>
        <v>0</v>
      </c>
      <c r="Y203" s="605">
        <f ca="1">INT(RAND()*D154*D155*5)</f>
        <v>16</v>
      </c>
      <c r="Z203" s="605">
        <f>IF(X203=0,D154-Y203,D154+Y203)</f>
        <v>4</v>
      </c>
      <c r="AA203" s="605">
        <f t="shared" si="9"/>
        <v>4</v>
      </c>
    </row>
    <row r="204" spans="1:27" ht="12.75">
      <c r="A204" s="512">
        <v>30</v>
      </c>
      <c r="B204" s="575" t="s">
        <v>128</v>
      </c>
      <c r="C204" s="513">
        <v>4</v>
      </c>
      <c r="D204" s="565" t="str">
        <f>IF(D156=1,AA204,"     Genere")</f>
        <v>     Genere</v>
      </c>
      <c r="X204" s="605">
        <f ca="1" t="shared" si="8"/>
        <v>0</v>
      </c>
      <c r="Y204" s="605">
        <f ca="1">INT(RAND()*D154*D155*5)</f>
        <v>0</v>
      </c>
      <c r="Z204" s="605">
        <f>IF(X204=0,D154-Y204,D154+Y204)</f>
        <v>20</v>
      </c>
      <c r="AA204" s="605">
        <f t="shared" si="9"/>
        <v>20</v>
      </c>
    </row>
    <row r="205" spans="1:27" ht="12.75">
      <c r="A205" s="512">
        <v>30</v>
      </c>
      <c r="B205" s="575" t="s">
        <v>128</v>
      </c>
      <c r="C205" s="513">
        <v>5</v>
      </c>
      <c r="D205" s="565" t="str">
        <f>IF(D156=1,AA205,"     Genere")</f>
        <v>     Genere</v>
      </c>
      <c r="X205" s="605">
        <f ca="1" t="shared" si="8"/>
        <v>0</v>
      </c>
      <c r="Y205" s="605">
        <f ca="1">INT(RAND()*D154*D155*5)</f>
        <v>0</v>
      </c>
      <c r="Z205" s="605">
        <f>IF(X205=0,D154-Y205,D154+Y205)</f>
        <v>20</v>
      </c>
      <c r="AA205" s="605">
        <f t="shared" si="9"/>
        <v>20</v>
      </c>
    </row>
    <row r="206" spans="1:27" ht="12.75">
      <c r="A206" s="512">
        <v>30</v>
      </c>
      <c r="B206" s="575" t="s">
        <v>128</v>
      </c>
      <c r="C206" s="513">
        <v>6</v>
      </c>
      <c r="D206" s="565" t="str">
        <f>IF(D156=1,AA206,"     Genere")</f>
        <v>     Genere</v>
      </c>
      <c r="X206" s="605">
        <f ca="1" t="shared" si="8"/>
        <v>0</v>
      </c>
      <c r="Y206" s="605">
        <f ca="1">INT(RAND()*D154*D155*5)</f>
        <v>19</v>
      </c>
      <c r="Z206" s="605">
        <f>IF(X206=0,D154-Y206,D154+Y206)</f>
        <v>1</v>
      </c>
      <c r="AA206" s="605">
        <f t="shared" si="9"/>
        <v>3</v>
      </c>
    </row>
    <row r="207" spans="1:27" ht="12.75">
      <c r="A207" s="512">
        <v>30</v>
      </c>
      <c r="B207" s="575" t="s">
        <v>128</v>
      </c>
      <c r="C207" s="513">
        <v>7</v>
      </c>
      <c r="D207" s="565" t="str">
        <f>IF(D156=1,AA207,"     Genere")</f>
        <v>     Genere</v>
      </c>
      <c r="X207" s="605">
        <f ca="1" t="shared" si="8"/>
        <v>0</v>
      </c>
      <c r="Y207" s="605">
        <f ca="1">INT(RAND()*D154*D155*5)</f>
        <v>17</v>
      </c>
      <c r="Z207" s="605">
        <f>IF(X207=0,D154-Y207,D154+Y207)</f>
        <v>3</v>
      </c>
      <c r="AA207" s="605">
        <f t="shared" si="9"/>
        <v>3</v>
      </c>
    </row>
    <row r="208" spans="1:27" ht="12.75">
      <c r="A208" s="512">
        <v>30</v>
      </c>
      <c r="B208" s="575" t="s">
        <v>128</v>
      </c>
      <c r="C208" s="513">
        <v>8</v>
      </c>
      <c r="D208" s="565" t="str">
        <f>IF(D156=1,AA208,"     Genere")</f>
        <v>     Genere</v>
      </c>
      <c r="X208" s="605">
        <f ca="1" t="shared" si="8"/>
        <v>1</v>
      </c>
      <c r="Y208" s="605">
        <f ca="1">INT(RAND()*D154*D155*5)</f>
        <v>8</v>
      </c>
      <c r="Z208" s="605">
        <f>IF(X208=0,D154-Y208,D154+Y208)</f>
        <v>28</v>
      </c>
      <c r="AA208" s="605">
        <f t="shared" si="9"/>
        <v>28</v>
      </c>
    </row>
    <row r="209" spans="1:27" ht="12.75">
      <c r="A209" s="512">
        <v>30</v>
      </c>
      <c r="B209" s="575" t="s">
        <v>128</v>
      </c>
      <c r="C209" s="513">
        <v>9</v>
      </c>
      <c r="D209" s="565" t="str">
        <f>IF(D156=1,AA209,"     Genere")</f>
        <v>     Genere</v>
      </c>
      <c r="X209" s="605">
        <f ca="1" t="shared" si="8"/>
        <v>0</v>
      </c>
      <c r="Y209" s="605">
        <f ca="1">INT(RAND()*D154*D155*5)</f>
        <v>14</v>
      </c>
      <c r="Z209" s="605">
        <f>IF(X209=0,D154-Y209,D154+Y209)</f>
        <v>6</v>
      </c>
      <c r="AA209" s="605">
        <f t="shared" si="9"/>
        <v>6</v>
      </c>
    </row>
    <row r="210" spans="1:27" ht="12.75">
      <c r="A210" s="512">
        <v>30</v>
      </c>
      <c r="B210" s="575" t="s">
        <v>128</v>
      </c>
      <c r="C210" s="513">
        <v>10</v>
      </c>
      <c r="D210" s="565" t="str">
        <f>IF(D156=1,AA210,"     Genere")</f>
        <v>     Genere</v>
      </c>
      <c r="X210" s="605">
        <f ca="1" t="shared" si="8"/>
        <v>1</v>
      </c>
      <c r="Y210" s="605">
        <f ca="1">INT(RAND()*D154*D155*5)</f>
        <v>16</v>
      </c>
      <c r="Z210" s="605">
        <f>IF(X210=0,D154-Y210,D154+Y210)</f>
        <v>36</v>
      </c>
      <c r="AA210" s="605">
        <f t="shared" si="9"/>
        <v>36</v>
      </c>
    </row>
    <row r="211" spans="1:27" ht="12.75">
      <c r="A211" s="512">
        <v>60</v>
      </c>
      <c r="B211" s="574" t="s">
        <v>202</v>
      </c>
      <c r="C211" s="513">
        <v>1</v>
      </c>
      <c r="D211" s="565" t="str">
        <f>IF(D156=1,AA211,"     Genere")</f>
        <v>     Genere</v>
      </c>
      <c r="X211" s="605">
        <f ca="1" t="shared" si="8"/>
        <v>0</v>
      </c>
      <c r="Y211" s="605">
        <f ca="1">INT(RAND()*D154*D155*5)</f>
        <v>18</v>
      </c>
      <c r="Z211" s="605">
        <f>IF(X211=0,D154-Y211,D154+Y211)</f>
        <v>2</v>
      </c>
      <c r="AA211" s="605">
        <f t="shared" si="9"/>
        <v>3</v>
      </c>
    </row>
    <row r="212" spans="1:27" ht="12.75">
      <c r="A212" s="512">
        <v>60</v>
      </c>
      <c r="B212" s="574" t="s">
        <v>202</v>
      </c>
      <c r="C212" s="513">
        <v>2</v>
      </c>
      <c r="D212" s="565" t="str">
        <f>IF(D156=1,AA212,"     Genere")</f>
        <v>     Genere</v>
      </c>
      <c r="X212" s="605">
        <f ca="1" t="shared" si="8"/>
        <v>1</v>
      </c>
      <c r="Y212" s="605">
        <f ca="1">INT(RAND()*D154*D155*5)</f>
        <v>7</v>
      </c>
      <c r="Z212" s="605">
        <f>IF(X212=0,D154-Y212,D154+Y212)</f>
        <v>27</v>
      </c>
      <c r="AA212" s="605">
        <f t="shared" si="9"/>
        <v>27</v>
      </c>
    </row>
    <row r="213" spans="1:27" ht="12.75">
      <c r="A213" s="512">
        <v>60</v>
      </c>
      <c r="B213" s="574" t="s">
        <v>202</v>
      </c>
      <c r="C213" s="513">
        <v>3</v>
      </c>
      <c r="D213" s="565" t="str">
        <f>IF(D156=1,AA213,"     Genere")</f>
        <v>     Genere</v>
      </c>
      <c r="X213" s="605">
        <f ca="1" t="shared" si="8"/>
        <v>0</v>
      </c>
      <c r="Y213" s="605">
        <f ca="1">INT(RAND()*D154*D155*5)</f>
        <v>4</v>
      </c>
      <c r="Z213" s="605">
        <f>IF(X213=0,D154-Y213,D154+Y213)</f>
        <v>16</v>
      </c>
      <c r="AA213" s="605">
        <f t="shared" si="9"/>
        <v>16</v>
      </c>
    </row>
    <row r="214" spans="1:27" ht="12.75">
      <c r="A214" s="512">
        <v>60</v>
      </c>
      <c r="B214" s="574" t="s">
        <v>202</v>
      </c>
      <c r="C214" s="513">
        <v>4</v>
      </c>
      <c r="D214" s="565" t="str">
        <f>IF(D156=1,AA214,"     Genere")</f>
        <v>     Genere</v>
      </c>
      <c r="X214" s="605">
        <f ca="1" t="shared" si="8"/>
        <v>1</v>
      </c>
      <c r="Y214" s="605">
        <f ca="1">INT(RAND()*D154*D155*5)</f>
        <v>14</v>
      </c>
      <c r="Z214" s="605">
        <f>IF(X214=0,D154-Y214,D154+Y214)</f>
        <v>34</v>
      </c>
      <c r="AA214" s="605">
        <f t="shared" si="9"/>
        <v>34</v>
      </c>
    </row>
    <row r="215" spans="1:27" ht="12.75">
      <c r="A215" s="512">
        <v>60</v>
      </c>
      <c r="B215" s="574" t="s">
        <v>202</v>
      </c>
      <c r="C215" s="513">
        <v>5</v>
      </c>
      <c r="D215" s="565" t="str">
        <f>IF(D156=1,AA215,"     Genere")</f>
        <v>     Genere</v>
      </c>
      <c r="X215" s="605">
        <f ca="1" t="shared" si="8"/>
        <v>1</v>
      </c>
      <c r="Y215" s="605">
        <f ca="1">INT(RAND()*D154*D155*5)</f>
        <v>13</v>
      </c>
      <c r="Z215" s="605">
        <f>IF(X215=0,D154-Y215,D154+Y215)</f>
        <v>33</v>
      </c>
      <c r="AA215" s="605">
        <f t="shared" si="9"/>
        <v>33</v>
      </c>
    </row>
    <row r="216" spans="1:27" ht="12.75">
      <c r="A216" s="512">
        <v>60</v>
      </c>
      <c r="B216" s="574" t="s">
        <v>202</v>
      </c>
      <c r="C216" s="513">
        <v>6</v>
      </c>
      <c r="D216" s="565" t="str">
        <f>IF(D156=1,AA216,"     Genere")</f>
        <v>     Genere</v>
      </c>
      <c r="X216" s="605">
        <f ca="1" t="shared" si="8"/>
        <v>1</v>
      </c>
      <c r="Y216" s="605">
        <f ca="1">INT(RAND()*D154*D155*5)</f>
        <v>13</v>
      </c>
      <c r="Z216" s="605">
        <f>IF(X216=0,D154-Y216,D154+Y216)</f>
        <v>33</v>
      </c>
      <c r="AA216" s="605">
        <f t="shared" si="9"/>
        <v>33</v>
      </c>
    </row>
    <row r="217" spans="1:27" ht="12.75">
      <c r="A217" s="512">
        <v>60</v>
      </c>
      <c r="B217" s="574" t="s">
        <v>202</v>
      </c>
      <c r="C217" s="513">
        <v>7</v>
      </c>
      <c r="D217" s="565" t="str">
        <f>IF(D156=1,AA217,"     Genere")</f>
        <v>     Genere</v>
      </c>
      <c r="X217" s="605">
        <f ca="1" t="shared" si="8"/>
        <v>0</v>
      </c>
      <c r="Y217" s="605">
        <f ca="1">INT(RAND()*D154*D155*5)</f>
        <v>5</v>
      </c>
      <c r="Z217" s="605">
        <f>IF(X217=0,D154-Y217,D154+Y217)</f>
        <v>15</v>
      </c>
      <c r="AA217" s="605">
        <f t="shared" si="9"/>
        <v>15</v>
      </c>
    </row>
    <row r="218" spans="1:27" ht="12.75">
      <c r="A218" s="512">
        <v>60</v>
      </c>
      <c r="B218" s="574" t="s">
        <v>202</v>
      </c>
      <c r="C218" s="513">
        <v>8</v>
      </c>
      <c r="D218" s="565" t="str">
        <f>IF(D156=1,AA218,"     Genere")</f>
        <v>     Genere</v>
      </c>
      <c r="X218" s="605">
        <f ca="1" t="shared" si="8"/>
        <v>1</v>
      </c>
      <c r="Y218" s="605">
        <f ca="1">INT(RAND()*D154*D155*5)</f>
        <v>13</v>
      </c>
      <c r="Z218" s="605">
        <f>IF(X218=0,D154-Y218,D154+Y218)</f>
        <v>33</v>
      </c>
      <c r="AA218" s="605">
        <f t="shared" si="9"/>
        <v>33</v>
      </c>
    </row>
    <row r="219" spans="1:27" ht="12.75">
      <c r="A219" s="512">
        <v>60</v>
      </c>
      <c r="B219" s="574" t="s">
        <v>202</v>
      </c>
      <c r="C219" s="513">
        <v>9</v>
      </c>
      <c r="D219" s="565" t="str">
        <f>IF(D156=1,AA219,"     Genere")</f>
        <v>     Genere</v>
      </c>
      <c r="X219" s="605">
        <f ca="1" t="shared" si="8"/>
        <v>0</v>
      </c>
      <c r="Y219" s="605">
        <f ca="1">INT(RAND()*D154*D155*5)</f>
        <v>5</v>
      </c>
      <c r="Z219" s="605">
        <f>IF(X219=0,D154-Y219,D154+Y219)</f>
        <v>15</v>
      </c>
      <c r="AA219" s="605">
        <f t="shared" si="9"/>
        <v>15</v>
      </c>
    </row>
    <row r="220" spans="1:27" ht="12.75">
      <c r="A220" s="512">
        <v>60</v>
      </c>
      <c r="B220" s="574" t="s">
        <v>202</v>
      </c>
      <c r="C220" s="513">
        <v>10</v>
      </c>
      <c r="D220" s="565" t="str">
        <f>IF(D156=1,AA220,"     Genere")</f>
        <v>     Genere</v>
      </c>
      <c r="X220" s="605">
        <f ca="1" t="shared" si="8"/>
        <v>1</v>
      </c>
      <c r="Y220" s="605">
        <f ca="1">INT(RAND()*D154*D155*5)</f>
        <v>1</v>
      </c>
      <c r="Z220" s="605">
        <f>IF(X220=0,D154-Y220,D154+Y220)</f>
        <v>21</v>
      </c>
      <c r="AA220" s="605">
        <f t="shared" si="9"/>
        <v>21</v>
      </c>
    </row>
    <row r="221" spans="1:27" ht="12.75">
      <c r="A221" s="512">
        <v>60</v>
      </c>
      <c r="B221" s="575" t="s">
        <v>201</v>
      </c>
      <c r="C221" s="513">
        <v>1</v>
      </c>
      <c r="D221" s="565" t="str">
        <f>IF(D156=1,AA221,"     Genere")</f>
        <v>     Genere</v>
      </c>
      <c r="X221" s="605">
        <f ca="1" t="shared" si="8"/>
        <v>1</v>
      </c>
      <c r="Y221" s="605">
        <f ca="1">INT(RAND()*D154*D155*5)</f>
        <v>13</v>
      </c>
      <c r="Z221" s="605">
        <f>IF(X221=0,D154-Y221,D154+Y221)</f>
        <v>33</v>
      </c>
      <c r="AA221" s="605">
        <f t="shared" si="9"/>
        <v>33</v>
      </c>
    </row>
    <row r="222" spans="1:27" ht="12.75">
      <c r="A222" s="512">
        <v>60</v>
      </c>
      <c r="B222" s="575" t="s">
        <v>201</v>
      </c>
      <c r="C222" s="513">
        <v>2</v>
      </c>
      <c r="D222" s="565" t="str">
        <f>IF(D156=1,AA222,"     Genere")</f>
        <v>     Genere</v>
      </c>
      <c r="X222" s="605">
        <f ca="1" t="shared" si="8"/>
        <v>1</v>
      </c>
      <c r="Y222" s="605">
        <f ca="1">INT(RAND()*D154*D155*5)</f>
        <v>12</v>
      </c>
      <c r="Z222" s="605">
        <f>IF(X222=0,D154-Y222,D154+Y222)</f>
        <v>32</v>
      </c>
      <c r="AA222" s="605">
        <f t="shared" si="9"/>
        <v>32</v>
      </c>
    </row>
    <row r="223" spans="1:27" ht="12.75">
      <c r="A223" s="512">
        <v>60</v>
      </c>
      <c r="B223" s="575" t="s">
        <v>201</v>
      </c>
      <c r="C223" s="513">
        <v>3</v>
      </c>
      <c r="D223" s="565" t="str">
        <f>IF(D156=1,AA223,"     Genere")</f>
        <v>     Genere</v>
      </c>
      <c r="X223" s="605">
        <f ca="1" t="shared" si="8"/>
        <v>0</v>
      </c>
      <c r="Y223" s="605">
        <f ca="1">INT(RAND()*D154*D155*5)</f>
        <v>12</v>
      </c>
      <c r="Z223" s="605">
        <f>IF(X223=0,D154-Y223,D154+Y223)</f>
        <v>8</v>
      </c>
      <c r="AA223" s="605">
        <f t="shared" si="9"/>
        <v>8</v>
      </c>
    </row>
    <row r="224" spans="1:27" ht="12.75">
      <c r="A224" s="512">
        <v>60</v>
      </c>
      <c r="B224" s="575" t="s">
        <v>201</v>
      </c>
      <c r="C224" s="513">
        <v>4</v>
      </c>
      <c r="D224" s="565" t="str">
        <f>IF(D156=1,AA224,"     Genere")</f>
        <v>     Genere</v>
      </c>
      <c r="X224" s="605">
        <f ca="1" t="shared" si="8"/>
        <v>0</v>
      </c>
      <c r="Y224" s="605">
        <f ca="1">INT(RAND()*D154*D155*5)</f>
        <v>5</v>
      </c>
      <c r="Z224" s="605">
        <f>IF(X224=0,D154-Y224,D154+Y224)</f>
        <v>15</v>
      </c>
      <c r="AA224" s="605">
        <f t="shared" si="9"/>
        <v>15</v>
      </c>
    </row>
    <row r="225" spans="1:27" ht="12.75">
      <c r="A225" s="512">
        <v>60</v>
      </c>
      <c r="B225" s="575" t="s">
        <v>201</v>
      </c>
      <c r="C225" s="513">
        <v>5</v>
      </c>
      <c r="D225" s="565" t="str">
        <f>IF(D156=1,AA225,"     Genere")</f>
        <v>     Genere</v>
      </c>
      <c r="X225" s="605">
        <f ca="1" t="shared" si="8"/>
        <v>1</v>
      </c>
      <c r="Y225" s="605">
        <f ca="1">INT(RAND()*D154*D155*5)</f>
        <v>19</v>
      </c>
      <c r="Z225" s="605">
        <f>IF(X225=0,D154-Y225,D154+Y225)</f>
        <v>39</v>
      </c>
      <c r="AA225" s="605">
        <f t="shared" si="9"/>
        <v>39</v>
      </c>
    </row>
    <row r="226" spans="1:27" ht="12.75">
      <c r="A226" s="512">
        <v>60</v>
      </c>
      <c r="B226" s="575" t="s">
        <v>201</v>
      </c>
      <c r="C226" s="513">
        <v>6</v>
      </c>
      <c r="D226" s="565" t="str">
        <f>IF(D156=1,AA226,"     Genere")</f>
        <v>     Genere</v>
      </c>
      <c r="X226" s="605">
        <f aca="true" ca="1" t="shared" si="10" ref="X226:X289">INT(RAND()*2)</f>
        <v>0</v>
      </c>
      <c r="Y226" s="605">
        <f ca="1">INT(RAND()*D154*D155*5)</f>
        <v>0</v>
      </c>
      <c r="Z226" s="605">
        <f>IF(X226=0,D154-Y226,D154+Y226)</f>
        <v>20</v>
      </c>
      <c r="AA226" s="605">
        <f aca="true" t="shared" si="11" ref="AA226:AA289">IF(Z226&lt;3,3,Z226)</f>
        <v>20</v>
      </c>
    </row>
    <row r="227" spans="1:27" ht="12.75">
      <c r="A227" s="512">
        <v>60</v>
      </c>
      <c r="B227" s="575" t="s">
        <v>201</v>
      </c>
      <c r="C227" s="513">
        <v>7</v>
      </c>
      <c r="D227" s="565" t="str">
        <f>IF(D156=1,AA227,"     Genere")</f>
        <v>     Genere</v>
      </c>
      <c r="X227" s="605">
        <f ca="1" t="shared" si="10"/>
        <v>0</v>
      </c>
      <c r="Y227" s="605">
        <f ca="1">INT(RAND()*D154*D155*5)</f>
        <v>11</v>
      </c>
      <c r="Z227" s="605">
        <f>IF(X227=0,D154-Y227,D154+Y227)</f>
        <v>9</v>
      </c>
      <c r="AA227" s="605">
        <f t="shared" si="11"/>
        <v>9</v>
      </c>
    </row>
    <row r="228" spans="1:27" ht="12.75">
      <c r="A228" s="512">
        <v>60</v>
      </c>
      <c r="B228" s="575" t="s">
        <v>201</v>
      </c>
      <c r="C228" s="513">
        <v>8</v>
      </c>
      <c r="D228" s="565" t="str">
        <f>IF(D156=1,AA228,"     Genere")</f>
        <v>     Genere</v>
      </c>
      <c r="X228" s="605">
        <f ca="1" t="shared" si="10"/>
        <v>1</v>
      </c>
      <c r="Y228" s="605">
        <f ca="1">INT(RAND()*D154*D155*5)</f>
        <v>1</v>
      </c>
      <c r="Z228" s="605">
        <f>IF(X228=0,D154-Y228,D154+Y228)</f>
        <v>21</v>
      </c>
      <c r="AA228" s="605">
        <f t="shared" si="11"/>
        <v>21</v>
      </c>
    </row>
    <row r="229" spans="1:27" ht="12.75">
      <c r="A229" s="512">
        <v>60</v>
      </c>
      <c r="B229" s="575" t="s">
        <v>201</v>
      </c>
      <c r="C229" s="513">
        <v>9</v>
      </c>
      <c r="D229" s="565" t="str">
        <f>IF(D156=1,AA229,"     Genere")</f>
        <v>     Genere</v>
      </c>
      <c r="X229" s="605">
        <f ca="1" t="shared" si="10"/>
        <v>1</v>
      </c>
      <c r="Y229" s="605">
        <f ca="1">INT(RAND()*D154*D155*5)</f>
        <v>9</v>
      </c>
      <c r="Z229" s="605">
        <f>IF(X229=0,D154-Y229,D154+Y229)</f>
        <v>29</v>
      </c>
      <c r="AA229" s="605">
        <f t="shared" si="11"/>
        <v>29</v>
      </c>
    </row>
    <row r="230" spans="1:27" ht="12.75">
      <c r="A230" s="512">
        <v>60</v>
      </c>
      <c r="B230" s="575" t="s">
        <v>201</v>
      </c>
      <c r="C230" s="513">
        <v>10</v>
      </c>
      <c r="D230" s="565" t="str">
        <f>IF(D156=1,AA230,"     Genere")</f>
        <v>     Genere</v>
      </c>
      <c r="X230" s="605">
        <f ca="1" t="shared" si="10"/>
        <v>0</v>
      </c>
      <c r="Y230" s="605">
        <f ca="1">INT(RAND()*D154*D155*5)</f>
        <v>10</v>
      </c>
      <c r="Z230" s="605">
        <f>IF(X230=0,D154-Y230,D154+Y230)</f>
        <v>10</v>
      </c>
      <c r="AA230" s="605">
        <f t="shared" si="11"/>
        <v>10</v>
      </c>
    </row>
    <row r="231" spans="1:27" ht="12.75">
      <c r="A231" s="512">
        <v>60</v>
      </c>
      <c r="B231" s="575" t="s">
        <v>199</v>
      </c>
      <c r="C231" s="513">
        <v>1</v>
      </c>
      <c r="D231" s="565" t="str">
        <f>IF(D156=1,AA231,"     Genere")</f>
        <v>     Genere</v>
      </c>
      <c r="X231" s="605">
        <f ca="1" t="shared" si="10"/>
        <v>1</v>
      </c>
      <c r="Y231" s="605">
        <f ca="1">INT(RAND()*D154*D155*5)</f>
        <v>17</v>
      </c>
      <c r="Z231" s="605">
        <f>IF(X231=0,D154-Y231,D154+Y231)</f>
        <v>37</v>
      </c>
      <c r="AA231" s="605">
        <f t="shared" si="11"/>
        <v>37</v>
      </c>
    </row>
    <row r="232" spans="1:27" ht="12.75">
      <c r="A232" s="512">
        <v>60</v>
      </c>
      <c r="B232" s="575" t="s">
        <v>199</v>
      </c>
      <c r="C232" s="513">
        <v>2</v>
      </c>
      <c r="D232" s="565" t="str">
        <f>IF(D156=1,AA232,"     Genere")</f>
        <v>     Genere</v>
      </c>
      <c r="X232" s="605">
        <f ca="1" t="shared" si="10"/>
        <v>1</v>
      </c>
      <c r="Y232" s="605">
        <f ca="1">INT(RAND()*D154*D155*5)</f>
        <v>18</v>
      </c>
      <c r="Z232" s="605">
        <f>IF(X232=0,D154-Y232,D154+Y232)</f>
        <v>38</v>
      </c>
      <c r="AA232" s="605">
        <f t="shared" si="11"/>
        <v>38</v>
      </c>
    </row>
    <row r="233" spans="1:27" ht="12.75">
      <c r="A233" s="512">
        <v>60</v>
      </c>
      <c r="B233" s="575" t="s">
        <v>199</v>
      </c>
      <c r="C233" s="513">
        <v>3</v>
      </c>
      <c r="D233" s="565" t="str">
        <f>IF(D156=1,AA233,"     Genere")</f>
        <v>     Genere</v>
      </c>
      <c r="X233" s="605">
        <f ca="1" t="shared" si="10"/>
        <v>0</v>
      </c>
      <c r="Y233" s="605">
        <f ca="1">INT(RAND()*D154*D155*5)</f>
        <v>17</v>
      </c>
      <c r="Z233" s="605">
        <f>IF(X233=0,D154-Y233,D154+Y233)</f>
        <v>3</v>
      </c>
      <c r="AA233" s="605">
        <f t="shared" si="11"/>
        <v>3</v>
      </c>
    </row>
    <row r="234" spans="1:27" ht="12.75">
      <c r="A234" s="512">
        <v>60</v>
      </c>
      <c r="B234" s="575" t="s">
        <v>199</v>
      </c>
      <c r="C234" s="513">
        <v>4</v>
      </c>
      <c r="D234" s="565" t="str">
        <f>IF(D156=1,AA234,"     Genere")</f>
        <v>     Genere</v>
      </c>
      <c r="X234" s="605">
        <f ca="1" t="shared" si="10"/>
        <v>1</v>
      </c>
      <c r="Y234" s="605">
        <f ca="1">INT(RAND()*D154*D155*5)</f>
        <v>14</v>
      </c>
      <c r="Z234" s="605">
        <f>IF(X234=0,D154-Y234,D154+Y234)</f>
        <v>34</v>
      </c>
      <c r="AA234" s="605">
        <f t="shared" si="11"/>
        <v>34</v>
      </c>
    </row>
    <row r="235" spans="1:27" ht="12.75">
      <c r="A235" s="512">
        <v>60</v>
      </c>
      <c r="B235" s="575" t="s">
        <v>199</v>
      </c>
      <c r="C235" s="513">
        <v>5</v>
      </c>
      <c r="D235" s="565" t="str">
        <f>IF(D156=1,AA235,"     Genere")</f>
        <v>     Genere</v>
      </c>
      <c r="X235" s="605">
        <f ca="1" t="shared" si="10"/>
        <v>1</v>
      </c>
      <c r="Y235" s="605">
        <f ca="1">INT(RAND()*D154*D155*5)</f>
        <v>8</v>
      </c>
      <c r="Z235" s="605">
        <f>IF(X235=0,D154-Y235,D154+Y235)</f>
        <v>28</v>
      </c>
      <c r="AA235" s="605">
        <f t="shared" si="11"/>
        <v>28</v>
      </c>
    </row>
    <row r="236" spans="1:27" ht="12.75">
      <c r="A236" s="512">
        <v>60</v>
      </c>
      <c r="B236" s="575" t="s">
        <v>199</v>
      </c>
      <c r="C236" s="513">
        <v>6</v>
      </c>
      <c r="D236" s="565" t="str">
        <f>IF(D156=1,AA236,"     Genere")</f>
        <v>     Genere</v>
      </c>
      <c r="X236" s="605">
        <f ca="1" t="shared" si="10"/>
        <v>1</v>
      </c>
      <c r="Y236" s="605">
        <f ca="1">INT(RAND()*D154*D155*5)</f>
        <v>11</v>
      </c>
      <c r="Z236" s="605">
        <f>IF(X236=0,D154-Y236,D154+Y236)</f>
        <v>31</v>
      </c>
      <c r="AA236" s="605">
        <f t="shared" si="11"/>
        <v>31</v>
      </c>
    </row>
    <row r="237" spans="1:27" ht="12.75">
      <c r="A237" s="512">
        <v>60</v>
      </c>
      <c r="B237" s="575" t="s">
        <v>199</v>
      </c>
      <c r="C237" s="513">
        <v>7</v>
      </c>
      <c r="D237" s="565" t="str">
        <f>IF(D156=1,AA237,"     Genere")</f>
        <v>     Genere</v>
      </c>
      <c r="X237" s="605">
        <f ca="1" t="shared" si="10"/>
        <v>0</v>
      </c>
      <c r="Y237" s="605">
        <f ca="1">INT(RAND()*D154*D155*5)</f>
        <v>16</v>
      </c>
      <c r="Z237" s="605">
        <f>IF(X237=0,D154-Y237,D154+Y237)</f>
        <v>4</v>
      </c>
      <c r="AA237" s="605">
        <f t="shared" si="11"/>
        <v>4</v>
      </c>
    </row>
    <row r="238" spans="1:27" ht="12.75">
      <c r="A238" s="512">
        <v>60</v>
      </c>
      <c r="B238" s="575" t="s">
        <v>199</v>
      </c>
      <c r="C238" s="513">
        <v>8</v>
      </c>
      <c r="D238" s="565" t="str">
        <f>IF(D156=1,AA238,"     Genere")</f>
        <v>     Genere</v>
      </c>
      <c r="X238" s="605">
        <f ca="1" t="shared" si="10"/>
        <v>0</v>
      </c>
      <c r="Y238" s="605">
        <f ca="1">INT(RAND()*D154*D155*5)</f>
        <v>15</v>
      </c>
      <c r="Z238" s="605">
        <f>IF(X238=0,D154-Y238,D154+Y238)</f>
        <v>5</v>
      </c>
      <c r="AA238" s="605">
        <f t="shared" si="11"/>
        <v>5</v>
      </c>
    </row>
    <row r="239" spans="1:27" ht="12.75">
      <c r="A239" s="512">
        <v>60</v>
      </c>
      <c r="B239" s="575" t="s">
        <v>199</v>
      </c>
      <c r="C239" s="513">
        <v>9</v>
      </c>
      <c r="D239" s="565" t="str">
        <f>IF(D156=1,AA239,"     Genere")</f>
        <v>     Genere</v>
      </c>
      <c r="X239" s="605">
        <f ca="1" t="shared" si="10"/>
        <v>1</v>
      </c>
      <c r="Y239" s="605">
        <f ca="1">INT(RAND()*D154*D155*5)</f>
        <v>0</v>
      </c>
      <c r="Z239" s="605">
        <f>IF(X239=0,D154-Y239,D154+Y239)</f>
        <v>20</v>
      </c>
      <c r="AA239" s="605">
        <f t="shared" si="11"/>
        <v>20</v>
      </c>
    </row>
    <row r="240" spans="1:27" ht="12.75">
      <c r="A240" s="512">
        <v>60</v>
      </c>
      <c r="B240" s="575" t="s">
        <v>199</v>
      </c>
      <c r="C240" s="513">
        <v>10</v>
      </c>
      <c r="D240" s="565" t="str">
        <f>IF(D156=1,AA240,"     Genere")</f>
        <v>     Genere</v>
      </c>
      <c r="X240" s="605">
        <f ca="1" t="shared" si="10"/>
        <v>1</v>
      </c>
      <c r="Y240" s="605">
        <f ca="1">INT(RAND()*D154*D155*5)</f>
        <v>9</v>
      </c>
      <c r="Z240" s="605">
        <f>IF(X240=0,D154-Y240,D154+Y240)</f>
        <v>29</v>
      </c>
      <c r="AA240" s="605">
        <f t="shared" si="11"/>
        <v>29</v>
      </c>
    </row>
    <row r="241" spans="1:27" ht="12.75">
      <c r="A241" s="512">
        <v>60</v>
      </c>
      <c r="B241" s="575" t="s">
        <v>200</v>
      </c>
      <c r="C241" s="513">
        <v>1</v>
      </c>
      <c r="D241" s="565" t="str">
        <f>IF(D156=1,AA241,"     Genere")</f>
        <v>     Genere</v>
      </c>
      <c r="X241" s="605">
        <f ca="1" t="shared" si="10"/>
        <v>1</v>
      </c>
      <c r="Y241" s="605">
        <f ca="1">INT(RAND()*D154*D155*5)</f>
        <v>14</v>
      </c>
      <c r="Z241" s="605">
        <f>IF(X241=0,D154-Y241,D154+Y241)</f>
        <v>34</v>
      </c>
      <c r="AA241" s="605">
        <f t="shared" si="11"/>
        <v>34</v>
      </c>
    </row>
    <row r="242" spans="1:27" ht="12.75">
      <c r="A242" s="512">
        <v>60</v>
      </c>
      <c r="B242" s="575" t="s">
        <v>200</v>
      </c>
      <c r="C242" s="513">
        <v>2</v>
      </c>
      <c r="D242" s="565" t="str">
        <f>IF(D156=1,AA242,"     Genere")</f>
        <v>     Genere</v>
      </c>
      <c r="X242" s="605">
        <f ca="1" t="shared" si="10"/>
        <v>0</v>
      </c>
      <c r="Y242" s="605">
        <f ca="1">INT(RAND()*D154*D155*5)</f>
        <v>19</v>
      </c>
      <c r="Z242" s="605">
        <f>IF(X242=0,D154-Y242,D154+Y242)</f>
        <v>1</v>
      </c>
      <c r="AA242" s="605">
        <f t="shared" si="11"/>
        <v>3</v>
      </c>
    </row>
    <row r="243" spans="1:27" ht="12.75">
      <c r="A243" s="512">
        <v>60</v>
      </c>
      <c r="B243" s="575" t="s">
        <v>200</v>
      </c>
      <c r="C243" s="513">
        <v>3</v>
      </c>
      <c r="D243" s="565" t="str">
        <f>IF(D156=1,AA243,"     Genere")</f>
        <v>     Genere</v>
      </c>
      <c r="X243" s="605">
        <f ca="1" t="shared" si="10"/>
        <v>0</v>
      </c>
      <c r="Y243" s="605">
        <f ca="1">INT(RAND()*D154*D155*5)</f>
        <v>1</v>
      </c>
      <c r="Z243" s="605">
        <f>IF(X243=0,D154-Y243,D154+Y243)</f>
        <v>19</v>
      </c>
      <c r="AA243" s="605">
        <f t="shared" si="11"/>
        <v>19</v>
      </c>
    </row>
    <row r="244" spans="1:27" ht="12.75">
      <c r="A244" s="512">
        <v>60</v>
      </c>
      <c r="B244" s="575" t="s">
        <v>200</v>
      </c>
      <c r="C244" s="513">
        <v>4</v>
      </c>
      <c r="D244" s="565" t="str">
        <f>IF(D156=1,AA244,"     Genere")</f>
        <v>     Genere</v>
      </c>
      <c r="X244" s="605">
        <f ca="1" t="shared" si="10"/>
        <v>0</v>
      </c>
      <c r="Y244" s="605">
        <f ca="1">INT(RAND()*D154*D155*5)</f>
        <v>1</v>
      </c>
      <c r="Z244" s="605">
        <f>IF(X244=0,D154-Y244,D154+Y244)</f>
        <v>19</v>
      </c>
      <c r="AA244" s="605">
        <f t="shared" si="11"/>
        <v>19</v>
      </c>
    </row>
    <row r="245" spans="1:27" ht="12.75">
      <c r="A245" s="512">
        <v>60</v>
      </c>
      <c r="B245" s="575" t="s">
        <v>200</v>
      </c>
      <c r="C245" s="513">
        <v>5</v>
      </c>
      <c r="D245" s="565" t="str">
        <f>IF(D156=1,AA245,"     Genere")</f>
        <v>     Genere</v>
      </c>
      <c r="X245" s="605">
        <f ca="1" t="shared" si="10"/>
        <v>1</v>
      </c>
      <c r="Y245" s="605">
        <f ca="1">INT(RAND()*D154*D155*5)</f>
        <v>15</v>
      </c>
      <c r="Z245" s="605">
        <f>IF(X245=0,D154-Y245,D154+Y245)</f>
        <v>35</v>
      </c>
      <c r="AA245" s="605">
        <f t="shared" si="11"/>
        <v>35</v>
      </c>
    </row>
    <row r="246" spans="1:27" ht="12.75">
      <c r="A246" s="512">
        <v>60</v>
      </c>
      <c r="B246" s="575" t="s">
        <v>200</v>
      </c>
      <c r="C246" s="513">
        <v>6</v>
      </c>
      <c r="D246" s="565" t="str">
        <f>IF(D156=1,AA246,"     Genere")</f>
        <v>     Genere</v>
      </c>
      <c r="X246" s="605">
        <f ca="1" t="shared" si="10"/>
        <v>0</v>
      </c>
      <c r="Y246" s="605">
        <f ca="1">INT(RAND()*D154*D155*5)</f>
        <v>13</v>
      </c>
      <c r="Z246" s="605">
        <f>IF(X246=0,D154-Y246,D154+Y246)</f>
        <v>7</v>
      </c>
      <c r="AA246" s="605">
        <f t="shared" si="11"/>
        <v>7</v>
      </c>
    </row>
    <row r="247" spans="1:27" ht="12.75">
      <c r="A247" s="512">
        <v>60</v>
      </c>
      <c r="B247" s="575" t="s">
        <v>200</v>
      </c>
      <c r="C247" s="513">
        <v>7</v>
      </c>
      <c r="D247" s="565" t="str">
        <f>IF(D156=1,AA247,"     Genere")</f>
        <v>     Genere</v>
      </c>
      <c r="X247" s="605">
        <f ca="1" t="shared" si="10"/>
        <v>1</v>
      </c>
      <c r="Y247" s="605">
        <f ca="1">INT(RAND()*D154*D155*5)</f>
        <v>9</v>
      </c>
      <c r="Z247" s="605">
        <f>IF(X247=0,D154-Y247,D154+Y247)</f>
        <v>29</v>
      </c>
      <c r="AA247" s="605">
        <f t="shared" si="11"/>
        <v>29</v>
      </c>
    </row>
    <row r="248" spans="1:27" ht="12.75">
      <c r="A248" s="512">
        <v>60</v>
      </c>
      <c r="B248" s="575" t="s">
        <v>200</v>
      </c>
      <c r="C248" s="513">
        <v>8</v>
      </c>
      <c r="D248" s="565" t="str">
        <f>IF(D156=1,AA248,"     Genere")</f>
        <v>     Genere</v>
      </c>
      <c r="X248" s="605">
        <f ca="1" t="shared" si="10"/>
        <v>0</v>
      </c>
      <c r="Y248" s="605">
        <f ca="1">INT(RAND()*D154*D155*5)</f>
        <v>11</v>
      </c>
      <c r="Z248" s="605">
        <f>IF(X248=0,D154-Y248,D154+Y248)</f>
        <v>9</v>
      </c>
      <c r="AA248" s="605">
        <f t="shared" si="11"/>
        <v>9</v>
      </c>
    </row>
    <row r="249" spans="1:27" ht="12.75">
      <c r="A249" s="512">
        <v>60</v>
      </c>
      <c r="B249" s="575" t="s">
        <v>200</v>
      </c>
      <c r="C249" s="513">
        <v>9</v>
      </c>
      <c r="D249" s="565" t="str">
        <f>IF(D156=1,AA249,"     Genere")</f>
        <v>     Genere</v>
      </c>
      <c r="X249" s="605">
        <f ca="1" t="shared" si="10"/>
        <v>0</v>
      </c>
      <c r="Y249" s="605">
        <f ca="1">INT(RAND()*D154*D155*5)</f>
        <v>14</v>
      </c>
      <c r="Z249" s="605">
        <f>IF(X249=0,D154-Y249,D154+Y249)</f>
        <v>6</v>
      </c>
      <c r="AA249" s="605">
        <f t="shared" si="11"/>
        <v>6</v>
      </c>
    </row>
    <row r="250" spans="1:27" ht="12.75">
      <c r="A250" s="512">
        <v>60</v>
      </c>
      <c r="B250" s="575" t="s">
        <v>200</v>
      </c>
      <c r="C250" s="513">
        <v>10</v>
      </c>
      <c r="D250" s="565" t="str">
        <f>IF(D156=1,AA250,"     Genere")</f>
        <v>     Genere</v>
      </c>
      <c r="X250" s="605">
        <f ca="1" t="shared" si="10"/>
        <v>0</v>
      </c>
      <c r="Y250" s="605">
        <f ca="1">INT(RAND()*D154*D155*5)</f>
        <v>0</v>
      </c>
      <c r="Z250" s="605">
        <f>IF(X250=0,D154-Y250,D154+Y250)</f>
        <v>20</v>
      </c>
      <c r="AA250" s="605">
        <f t="shared" si="11"/>
        <v>20</v>
      </c>
    </row>
    <row r="251" spans="1:27" ht="12.75">
      <c r="A251" s="512">
        <v>60</v>
      </c>
      <c r="B251" s="575" t="s">
        <v>128</v>
      </c>
      <c r="C251" s="513">
        <v>1</v>
      </c>
      <c r="D251" s="565" t="str">
        <f>IF(D156=1,AA251,"     Genere")</f>
        <v>     Genere</v>
      </c>
      <c r="X251" s="605">
        <f ca="1" t="shared" si="10"/>
        <v>0</v>
      </c>
      <c r="Y251" s="605">
        <f ca="1">INT(RAND()*D154*D155*5)</f>
        <v>17</v>
      </c>
      <c r="Z251" s="605">
        <f>IF(X251=0,D154-Y251,D154+Y251)</f>
        <v>3</v>
      </c>
      <c r="AA251" s="605">
        <f t="shared" si="11"/>
        <v>3</v>
      </c>
    </row>
    <row r="252" spans="1:27" ht="12.75">
      <c r="A252" s="512">
        <v>60</v>
      </c>
      <c r="B252" s="575" t="s">
        <v>128</v>
      </c>
      <c r="C252" s="513">
        <v>2</v>
      </c>
      <c r="D252" s="565" t="str">
        <f>IF(D156=1,AA252,"     Genere")</f>
        <v>     Genere</v>
      </c>
      <c r="X252" s="605">
        <f ca="1" t="shared" si="10"/>
        <v>1</v>
      </c>
      <c r="Y252" s="605">
        <f ca="1">INT(RAND()*D154*D155*5)</f>
        <v>15</v>
      </c>
      <c r="Z252" s="605">
        <f>IF(X252=0,D154-Y252,D154+Y252)</f>
        <v>35</v>
      </c>
      <c r="AA252" s="605">
        <f t="shared" si="11"/>
        <v>35</v>
      </c>
    </row>
    <row r="253" spans="1:27" ht="12.75">
      <c r="A253" s="512">
        <v>60</v>
      </c>
      <c r="B253" s="575" t="s">
        <v>128</v>
      </c>
      <c r="C253" s="513">
        <v>3</v>
      </c>
      <c r="D253" s="565" t="str">
        <f>IF(D156=1,AA253,"     Genere")</f>
        <v>     Genere</v>
      </c>
      <c r="X253" s="605">
        <f ca="1" t="shared" si="10"/>
        <v>1</v>
      </c>
      <c r="Y253" s="605">
        <f ca="1">INT(RAND()*D154*D155*5)</f>
        <v>13</v>
      </c>
      <c r="Z253" s="605">
        <f>IF(X253=0,D154-Y253,D154+Y253)</f>
        <v>33</v>
      </c>
      <c r="AA253" s="605">
        <f t="shared" si="11"/>
        <v>33</v>
      </c>
    </row>
    <row r="254" spans="1:27" ht="12.75">
      <c r="A254" s="512">
        <v>60</v>
      </c>
      <c r="B254" s="575" t="s">
        <v>128</v>
      </c>
      <c r="C254" s="513">
        <v>4</v>
      </c>
      <c r="D254" s="565" t="str">
        <f>IF(D156=1,AA254,"     Genere")</f>
        <v>     Genere</v>
      </c>
      <c r="X254" s="605">
        <f ca="1" t="shared" si="10"/>
        <v>0</v>
      </c>
      <c r="Y254" s="605">
        <f ca="1">INT(RAND()*D154*D155*5)</f>
        <v>0</v>
      </c>
      <c r="Z254" s="605">
        <f>IF(X254=0,D154-Y254,D154+Y254)</f>
        <v>20</v>
      </c>
      <c r="AA254" s="605">
        <f t="shared" si="11"/>
        <v>20</v>
      </c>
    </row>
    <row r="255" spans="1:27" ht="12.75">
      <c r="A255" s="512">
        <v>60</v>
      </c>
      <c r="B255" s="575" t="s">
        <v>128</v>
      </c>
      <c r="C255" s="513">
        <v>5</v>
      </c>
      <c r="D255" s="565" t="str">
        <f>IF(D156=1,AA255,"     Genere")</f>
        <v>     Genere</v>
      </c>
      <c r="X255" s="605">
        <f ca="1" t="shared" si="10"/>
        <v>1</v>
      </c>
      <c r="Y255" s="605">
        <f ca="1">INT(RAND()*D154*D155*5)</f>
        <v>18</v>
      </c>
      <c r="Z255" s="605">
        <f>IF(X255=0,D154-Y255,D154+Y255)</f>
        <v>38</v>
      </c>
      <c r="AA255" s="605">
        <f t="shared" si="11"/>
        <v>38</v>
      </c>
    </row>
    <row r="256" spans="1:27" ht="12.75">
      <c r="A256" s="512">
        <v>60</v>
      </c>
      <c r="B256" s="575" t="s">
        <v>128</v>
      </c>
      <c r="C256" s="513">
        <v>6</v>
      </c>
      <c r="D256" s="565" t="str">
        <f>IF(D156=1,AA256,"     Genere")</f>
        <v>     Genere</v>
      </c>
      <c r="X256" s="605">
        <f ca="1" t="shared" si="10"/>
        <v>0</v>
      </c>
      <c r="Y256" s="605">
        <f ca="1">INT(RAND()*D154*D155*5)</f>
        <v>5</v>
      </c>
      <c r="Z256" s="605">
        <f>IF(X256=0,D154-Y256,D154+Y256)</f>
        <v>15</v>
      </c>
      <c r="AA256" s="605">
        <f t="shared" si="11"/>
        <v>15</v>
      </c>
    </row>
    <row r="257" spans="1:27" ht="12.75">
      <c r="A257" s="512">
        <v>60</v>
      </c>
      <c r="B257" s="575" t="s">
        <v>128</v>
      </c>
      <c r="C257" s="513">
        <v>7</v>
      </c>
      <c r="D257" s="565" t="str">
        <f>IF(D156=1,AA257,"     Genere")</f>
        <v>     Genere</v>
      </c>
      <c r="X257" s="605">
        <f ca="1" t="shared" si="10"/>
        <v>0</v>
      </c>
      <c r="Y257" s="605">
        <f ca="1">INT(RAND()*D154*D155*5)</f>
        <v>4</v>
      </c>
      <c r="Z257" s="605">
        <f>IF(X257=0,D154-Y257,D154+Y257)</f>
        <v>16</v>
      </c>
      <c r="AA257" s="605">
        <f t="shared" si="11"/>
        <v>16</v>
      </c>
    </row>
    <row r="258" spans="1:27" ht="12.75">
      <c r="A258" s="512">
        <v>60</v>
      </c>
      <c r="B258" s="575" t="s">
        <v>128</v>
      </c>
      <c r="C258" s="513">
        <v>8</v>
      </c>
      <c r="D258" s="565" t="str">
        <f>IF(D156=1,AA258,"     Genere")</f>
        <v>     Genere</v>
      </c>
      <c r="X258" s="605">
        <f ca="1" t="shared" si="10"/>
        <v>1</v>
      </c>
      <c r="Y258" s="605">
        <f ca="1">INT(RAND()*D154*D155*5)</f>
        <v>13</v>
      </c>
      <c r="Z258" s="605">
        <f>IF(X258=0,D154-Y258,D154+Y258)</f>
        <v>33</v>
      </c>
      <c r="AA258" s="605">
        <f t="shared" si="11"/>
        <v>33</v>
      </c>
    </row>
    <row r="259" spans="1:27" ht="12.75">
      <c r="A259" s="512">
        <v>60</v>
      </c>
      <c r="B259" s="575" t="s">
        <v>128</v>
      </c>
      <c r="C259" s="513">
        <v>9</v>
      </c>
      <c r="D259" s="565" t="str">
        <f>IF(D156=1,AA259,"     Genere")</f>
        <v>     Genere</v>
      </c>
      <c r="X259" s="605">
        <f ca="1" t="shared" si="10"/>
        <v>0</v>
      </c>
      <c r="Y259" s="605">
        <f ca="1">INT(RAND()*D154*D155*5)</f>
        <v>19</v>
      </c>
      <c r="Z259" s="605">
        <f>IF(X259=0,D154-Y259,D154+Y259)</f>
        <v>1</v>
      </c>
      <c r="AA259" s="605">
        <f t="shared" si="11"/>
        <v>3</v>
      </c>
    </row>
    <row r="260" spans="1:27" ht="12.75">
      <c r="A260" s="512">
        <v>60</v>
      </c>
      <c r="B260" s="575" t="s">
        <v>128</v>
      </c>
      <c r="C260" s="513">
        <v>10</v>
      </c>
      <c r="D260" s="565" t="str">
        <f>IF(D156=1,AA260,"     Genere")</f>
        <v>     Genere</v>
      </c>
      <c r="X260" s="605">
        <f ca="1" t="shared" si="10"/>
        <v>0</v>
      </c>
      <c r="Y260" s="605">
        <f ca="1">INT(RAND()*D154*D155*5)</f>
        <v>2</v>
      </c>
      <c r="Z260" s="605">
        <f>IF(X260=0,D154-Y260,D154+Y260)</f>
        <v>18</v>
      </c>
      <c r="AA260" s="605">
        <f t="shared" si="11"/>
        <v>18</v>
      </c>
    </row>
    <row r="261" spans="1:27" ht="12.75">
      <c r="A261" s="512">
        <v>120</v>
      </c>
      <c r="B261" s="574" t="s">
        <v>202</v>
      </c>
      <c r="C261" s="513">
        <v>1</v>
      </c>
      <c r="D261" s="565" t="str">
        <f>IF(D156=1,AA261,"     Genere")</f>
        <v>     Genere</v>
      </c>
      <c r="X261" s="605">
        <f ca="1" t="shared" si="10"/>
        <v>0</v>
      </c>
      <c r="Y261" s="605">
        <f ca="1">INT(RAND()*D154*D155*5)</f>
        <v>17</v>
      </c>
      <c r="Z261" s="605">
        <f>IF(X261=0,D154-Y261,D154+Y261)</f>
        <v>3</v>
      </c>
      <c r="AA261" s="605">
        <f t="shared" si="11"/>
        <v>3</v>
      </c>
    </row>
    <row r="262" spans="1:27" ht="12.75">
      <c r="A262" s="512">
        <v>120</v>
      </c>
      <c r="B262" s="574" t="s">
        <v>202</v>
      </c>
      <c r="C262" s="513">
        <v>2</v>
      </c>
      <c r="D262" s="565" t="str">
        <f>IF(D156=1,AA262,"     Genere")</f>
        <v>     Genere</v>
      </c>
      <c r="X262" s="605">
        <f ca="1" t="shared" si="10"/>
        <v>0</v>
      </c>
      <c r="Y262" s="605">
        <f ca="1">INT(RAND()*D154*D155*5)</f>
        <v>4</v>
      </c>
      <c r="Z262" s="605">
        <f>IF(X262=0,D154-Y262,D154+Y262)</f>
        <v>16</v>
      </c>
      <c r="AA262" s="605">
        <f t="shared" si="11"/>
        <v>16</v>
      </c>
    </row>
    <row r="263" spans="1:27" ht="12.75">
      <c r="A263" s="512">
        <v>120</v>
      </c>
      <c r="B263" s="574" t="s">
        <v>202</v>
      </c>
      <c r="C263" s="513">
        <v>3</v>
      </c>
      <c r="D263" s="565" t="str">
        <f>IF(D156=1,AA263,"     Genere")</f>
        <v>     Genere</v>
      </c>
      <c r="X263" s="605">
        <f ca="1" t="shared" si="10"/>
        <v>0</v>
      </c>
      <c r="Y263" s="605">
        <f ca="1">INT(RAND()*D154*D155*5)</f>
        <v>16</v>
      </c>
      <c r="Z263" s="605">
        <f>IF(X263=0,D154-Y263,D154+Y263)</f>
        <v>4</v>
      </c>
      <c r="AA263" s="605">
        <f t="shared" si="11"/>
        <v>4</v>
      </c>
    </row>
    <row r="264" spans="1:27" ht="12.75">
      <c r="A264" s="512">
        <v>120</v>
      </c>
      <c r="B264" s="574" t="s">
        <v>202</v>
      </c>
      <c r="C264" s="513">
        <v>4</v>
      </c>
      <c r="D264" s="565" t="str">
        <f>IF(D156=1,AA264,"     Genere")</f>
        <v>     Genere</v>
      </c>
      <c r="X264" s="605">
        <f ca="1" t="shared" si="10"/>
        <v>1</v>
      </c>
      <c r="Y264" s="605">
        <f ca="1">INT(RAND()*D154*D155*5)</f>
        <v>12</v>
      </c>
      <c r="Z264" s="605">
        <f>IF(X264=0,D154-Y264,D154+Y264)</f>
        <v>32</v>
      </c>
      <c r="AA264" s="605">
        <f t="shared" si="11"/>
        <v>32</v>
      </c>
    </row>
    <row r="265" spans="1:27" ht="12.75">
      <c r="A265" s="512">
        <v>120</v>
      </c>
      <c r="B265" s="574" t="s">
        <v>202</v>
      </c>
      <c r="C265" s="513">
        <v>5</v>
      </c>
      <c r="D265" s="565" t="str">
        <f>IF(D156=1,AA265,"     Genere")</f>
        <v>     Genere</v>
      </c>
      <c r="X265" s="605">
        <f ca="1" t="shared" si="10"/>
        <v>0</v>
      </c>
      <c r="Y265" s="605">
        <f ca="1">INT(RAND()*D154*D155*5)</f>
        <v>9</v>
      </c>
      <c r="Z265" s="605">
        <f>IF(X265=0,D154-Y265,D154+Y265)</f>
        <v>11</v>
      </c>
      <c r="AA265" s="605">
        <f t="shared" si="11"/>
        <v>11</v>
      </c>
    </row>
    <row r="266" spans="1:27" ht="12.75">
      <c r="A266" s="512">
        <v>120</v>
      </c>
      <c r="B266" s="574" t="s">
        <v>202</v>
      </c>
      <c r="C266" s="513">
        <v>6</v>
      </c>
      <c r="D266" s="565" t="str">
        <f>IF(D156=1,AA266,"     Genere")</f>
        <v>     Genere</v>
      </c>
      <c r="X266" s="605">
        <f ca="1" t="shared" si="10"/>
        <v>1</v>
      </c>
      <c r="Y266" s="605">
        <f ca="1">INT(RAND()*D154*D155*5)</f>
        <v>13</v>
      </c>
      <c r="Z266" s="605">
        <f>IF(X266=0,D154-Y266,D154+Y266)</f>
        <v>33</v>
      </c>
      <c r="AA266" s="605">
        <f t="shared" si="11"/>
        <v>33</v>
      </c>
    </row>
    <row r="267" spans="1:27" ht="12.75">
      <c r="A267" s="512">
        <v>120</v>
      </c>
      <c r="B267" s="574" t="s">
        <v>202</v>
      </c>
      <c r="C267" s="513">
        <v>7</v>
      </c>
      <c r="D267" s="565" t="str">
        <f>IF(D156=1,AA267,"     Genere")</f>
        <v>     Genere</v>
      </c>
      <c r="X267" s="605">
        <f ca="1" t="shared" si="10"/>
        <v>1</v>
      </c>
      <c r="Y267" s="605">
        <f ca="1">INT(RAND()*D154*D155*5)</f>
        <v>12</v>
      </c>
      <c r="Z267" s="605">
        <f>IF(X267=0,D154-Y267,D154+Y267)</f>
        <v>32</v>
      </c>
      <c r="AA267" s="605">
        <f t="shared" si="11"/>
        <v>32</v>
      </c>
    </row>
    <row r="268" spans="1:27" ht="12.75">
      <c r="A268" s="512">
        <v>120</v>
      </c>
      <c r="B268" s="574" t="s">
        <v>202</v>
      </c>
      <c r="C268" s="513">
        <v>8</v>
      </c>
      <c r="D268" s="565" t="str">
        <f>IF(D156=1,AA268,"     Genere")</f>
        <v>     Genere</v>
      </c>
      <c r="X268" s="605">
        <f ca="1" t="shared" si="10"/>
        <v>0</v>
      </c>
      <c r="Y268" s="605">
        <f ca="1">INT(RAND()*D154*D155*5)</f>
        <v>9</v>
      </c>
      <c r="Z268" s="605">
        <f>IF(X268=0,D154-Y268,D154+Y268)</f>
        <v>11</v>
      </c>
      <c r="AA268" s="605">
        <f t="shared" si="11"/>
        <v>11</v>
      </c>
    </row>
    <row r="269" spans="1:27" ht="12.75">
      <c r="A269" s="512">
        <v>120</v>
      </c>
      <c r="B269" s="574" t="s">
        <v>202</v>
      </c>
      <c r="C269" s="513">
        <v>9</v>
      </c>
      <c r="D269" s="565" t="str">
        <f>IF(D156=1,AA269,"     Genere")</f>
        <v>     Genere</v>
      </c>
      <c r="X269" s="605">
        <f ca="1" t="shared" si="10"/>
        <v>0</v>
      </c>
      <c r="Y269" s="605">
        <f ca="1">INT(RAND()*D154*D155*5)</f>
        <v>15</v>
      </c>
      <c r="Z269" s="605">
        <f>IF(X269=0,D154-Y269,D154+Y269)</f>
        <v>5</v>
      </c>
      <c r="AA269" s="605">
        <f t="shared" si="11"/>
        <v>5</v>
      </c>
    </row>
    <row r="270" spans="1:27" ht="12.75">
      <c r="A270" s="512">
        <v>120</v>
      </c>
      <c r="B270" s="574" t="s">
        <v>202</v>
      </c>
      <c r="C270" s="513">
        <v>10</v>
      </c>
      <c r="D270" s="565" t="str">
        <f>IF(D156=1,AA270,"     Genere")</f>
        <v>     Genere</v>
      </c>
      <c r="X270" s="605">
        <f ca="1" t="shared" si="10"/>
        <v>1</v>
      </c>
      <c r="Y270" s="605">
        <f ca="1">INT(RAND()*D154*D155*5)</f>
        <v>9</v>
      </c>
      <c r="Z270" s="605">
        <f>IF(X270=0,D154-Y270,D154+Y270)</f>
        <v>29</v>
      </c>
      <c r="AA270" s="605">
        <f t="shared" si="11"/>
        <v>29</v>
      </c>
    </row>
    <row r="271" spans="1:27" ht="12.75">
      <c r="A271" s="512">
        <v>120</v>
      </c>
      <c r="B271" s="575" t="s">
        <v>201</v>
      </c>
      <c r="C271" s="513">
        <v>1</v>
      </c>
      <c r="D271" s="565" t="str">
        <f>IF(D156=1,AA271,"     Genere")</f>
        <v>     Genere</v>
      </c>
      <c r="X271" s="605">
        <f ca="1" t="shared" si="10"/>
        <v>0</v>
      </c>
      <c r="Y271" s="605">
        <f ca="1">INT(RAND()*D154*D155*5)</f>
        <v>3</v>
      </c>
      <c r="Z271" s="605">
        <f>IF(X271=0,D154-Y271,D154+Y271)</f>
        <v>17</v>
      </c>
      <c r="AA271" s="605">
        <f t="shared" si="11"/>
        <v>17</v>
      </c>
    </row>
    <row r="272" spans="1:27" ht="12.75">
      <c r="A272" s="512">
        <v>120</v>
      </c>
      <c r="B272" s="575" t="s">
        <v>201</v>
      </c>
      <c r="C272" s="513">
        <v>2</v>
      </c>
      <c r="D272" s="565" t="str">
        <f>IF(D156=1,AA272,"     Genere")</f>
        <v>     Genere</v>
      </c>
      <c r="X272" s="605">
        <f ca="1" t="shared" si="10"/>
        <v>1</v>
      </c>
      <c r="Y272" s="605">
        <f ca="1">INT(RAND()*D154*D155*5)</f>
        <v>14</v>
      </c>
      <c r="Z272" s="605">
        <f>IF(X272=0,D154-Y272,D154+Y272)</f>
        <v>34</v>
      </c>
      <c r="AA272" s="605">
        <f t="shared" si="11"/>
        <v>34</v>
      </c>
    </row>
    <row r="273" spans="1:27" ht="12.75">
      <c r="A273" s="512">
        <v>120</v>
      </c>
      <c r="B273" s="575" t="s">
        <v>201</v>
      </c>
      <c r="C273" s="513">
        <v>3</v>
      </c>
      <c r="D273" s="565" t="str">
        <f>IF(D156=1,AA273,"     Genere")</f>
        <v>     Genere</v>
      </c>
      <c r="X273" s="605">
        <f ca="1" t="shared" si="10"/>
        <v>1</v>
      </c>
      <c r="Y273" s="605">
        <f ca="1">INT(RAND()*D154*D155*5)</f>
        <v>15</v>
      </c>
      <c r="Z273" s="605">
        <f>IF(X273=0,D154-Y273,D154+Y273)</f>
        <v>35</v>
      </c>
      <c r="AA273" s="605">
        <f t="shared" si="11"/>
        <v>35</v>
      </c>
    </row>
    <row r="274" spans="1:27" ht="12.75">
      <c r="A274" s="512">
        <v>120</v>
      </c>
      <c r="B274" s="575" t="s">
        <v>201</v>
      </c>
      <c r="C274" s="513">
        <v>4</v>
      </c>
      <c r="D274" s="565" t="str">
        <f>IF(D156=1,AA274,"     Genere")</f>
        <v>     Genere</v>
      </c>
      <c r="X274" s="605">
        <f ca="1" t="shared" si="10"/>
        <v>1</v>
      </c>
      <c r="Y274" s="605">
        <f ca="1">INT(RAND()*D154*D155*5)</f>
        <v>15</v>
      </c>
      <c r="Z274" s="605">
        <f>IF(X274=0,D154-Y274,D154+Y274)</f>
        <v>35</v>
      </c>
      <c r="AA274" s="605">
        <f t="shared" si="11"/>
        <v>35</v>
      </c>
    </row>
    <row r="275" spans="1:27" ht="12.75">
      <c r="A275" s="512">
        <v>120</v>
      </c>
      <c r="B275" s="575" t="s">
        <v>201</v>
      </c>
      <c r="C275" s="513">
        <v>5</v>
      </c>
      <c r="D275" s="565" t="str">
        <f>IF(D156=1,AA275,"     Genere")</f>
        <v>     Genere</v>
      </c>
      <c r="X275" s="605">
        <f ca="1" t="shared" si="10"/>
        <v>0</v>
      </c>
      <c r="Y275" s="605">
        <f ca="1">INT(RAND()*D154*D155*5)</f>
        <v>9</v>
      </c>
      <c r="Z275" s="605">
        <f>IF(X275=0,D154-Y275,D154+Y275)</f>
        <v>11</v>
      </c>
      <c r="AA275" s="605">
        <f t="shared" si="11"/>
        <v>11</v>
      </c>
    </row>
    <row r="276" spans="1:27" ht="12.75">
      <c r="A276" s="512">
        <v>120</v>
      </c>
      <c r="B276" s="575" t="s">
        <v>201</v>
      </c>
      <c r="C276" s="513">
        <v>6</v>
      </c>
      <c r="D276" s="565" t="str">
        <f>IF(D156=1,AA276,"     Genere")</f>
        <v>     Genere</v>
      </c>
      <c r="X276" s="605">
        <f ca="1" t="shared" si="10"/>
        <v>1</v>
      </c>
      <c r="Y276" s="605">
        <f ca="1">INT(RAND()*D154*D155*5)</f>
        <v>9</v>
      </c>
      <c r="Z276" s="605">
        <f>IF(X276=0,D154-Y276,D154+Y276)</f>
        <v>29</v>
      </c>
      <c r="AA276" s="605">
        <f t="shared" si="11"/>
        <v>29</v>
      </c>
    </row>
    <row r="277" spans="1:27" ht="12.75">
      <c r="A277" s="512">
        <v>120</v>
      </c>
      <c r="B277" s="575" t="s">
        <v>201</v>
      </c>
      <c r="C277" s="513">
        <v>7</v>
      </c>
      <c r="D277" s="565" t="str">
        <f>IF(D156=1,AA277,"     Genere")</f>
        <v>     Genere</v>
      </c>
      <c r="X277" s="605">
        <f ca="1" t="shared" si="10"/>
        <v>0</v>
      </c>
      <c r="Y277" s="605">
        <f ca="1">INT(RAND()*D154*D155*5)</f>
        <v>0</v>
      </c>
      <c r="Z277" s="605">
        <f>IF(X277=0,D154-Y277,D154+Y277)</f>
        <v>20</v>
      </c>
      <c r="AA277" s="605">
        <f t="shared" si="11"/>
        <v>20</v>
      </c>
    </row>
    <row r="278" spans="1:27" ht="12.75">
      <c r="A278" s="512">
        <v>120</v>
      </c>
      <c r="B278" s="575" t="s">
        <v>201</v>
      </c>
      <c r="C278" s="513">
        <v>8</v>
      </c>
      <c r="D278" s="565" t="str">
        <f>IF(D156=1,AA278,"     Genere")</f>
        <v>     Genere</v>
      </c>
      <c r="X278" s="605">
        <f ca="1" t="shared" si="10"/>
        <v>0</v>
      </c>
      <c r="Y278" s="605">
        <f ca="1">INT(RAND()*D154*D155*5)</f>
        <v>18</v>
      </c>
      <c r="Z278" s="605">
        <f>IF(X278=0,D154-Y278,D154+Y278)</f>
        <v>2</v>
      </c>
      <c r="AA278" s="605">
        <f t="shared" si="11"/>
        <v>3</v>
      </c>
    </row>
    <row r="279" spans="1:27" ht="12.75">
      <c r="A279" s="512">
        <v>120</v>
      </c>
      <c r="B279" s="575" t="s">
        <v>201</v>
      </c>
      <c r="C279" s="513">
        <v>9</v>
      </c>
      <c r="D279" s="565" t="str">
        <f>IF(D156=1,AA279,"     Genere")</f>
        <v>     Genere</v>
      </c>
      <c r="X279" s="605">
        <f ca="1" t="shared" si="10"/>
        <v>1</v>
      </c>
      <c r="Y279" s="605">
        <f ca="1">INT(RAND()*D154*D155*5)</f>
        <v>5</v>
      </c>
      <c r="Z279" s="605">
        <f>IF(X279=0,D154-Y279,D154+Y279)</f>
        <v>25</v>
      </c>
      <c r="AA279" s="605">
        <f t="shared" si="11"/>
        <v>25</v>
      </c>
    </row>
    <row r="280" spans="1:27" ht="12.75">
      <c r="A280" s="512">
        <v>120</v>
      </c>
      <c r="B280" s="575" t="s">
        <v>201</v>
      </c>
      <c r="C280" s="513">
        <v>10</v>
      </c>
      <c r="D280" s="565" t="str">
        <f>IF(D156=1,AA280,"     Genere")</f>
        <v>     Genere</v>
      </c>
      <c r="X280" s="605">
        <f ca="1" t="shared" si="10"/>
        <v>0</v>
      </c>
      <c r="Y280" s="605">
        <f ca="1">INT(RAND()*D154*D155*5)</f>
        <v>18</v>
      </c>
      <c r="Z280" s="605">
        <f>IF(X280=0,D154-Y280,D154+Y280)</f>
        <v>2</v>
      </c>
      <c r="AA280" s="605">
        <f t="shared" si="11"/>
        <v>3</v>
      </c>
    </row>
    <row r="281" spans="1:27" ht="12.75">
      <c r="A281" s="512">
        <v>120</v>
      </c>
      <c r="B281" s="575" t="s">
        <v>199</v>
      </c>
      <c r="C281" s="513">
        <v>1</v>
      </c>
      <c r="D281" s="565" t="str">
        <f>IF(D156=1,AA281,"     Genere")</f>
        <v>     Genere</v>
      </c>
      <c r="X281" s="605">
        <f ca="1" t="shared" si="10"/>
        <v>1</v>
      </c>
      <c r="Y281" s="605">
        <f ca="1">INT(RAND()*D154*D155*5)</f>
        <v>10</v>
      </c>
      <c r="Z281" s="605">
        <f>IF(X281=0,D154-Y281,D154+Y281)</f>
        <v>30</v>
      </c>
      <c r="AA281" s="605">
        <f t="shared" si="11"/>
        <v>30</v>
      </c>
    </row>
    <row r="282" spans="1:27" ht="12.75">
      <c r="A282" s="512">
        <v>120</v>
      </c>
      <c r="B282" s="575" t="s">
        <v>199</v>
      </c>
      <c r="C282" s="513">
        <v>2</v>
      </c>
      <c r="D282" s="565" t="str">
        <f>IF(D156=1,AA282,"     Genere")</f>
        <v>     Genere</v>
      </c>
      <c r="X282" s="605">
        <f ca="1" t="shared" si="10"/>
        <v>0</v>
      </c>
      <c r="Y282" s="605">
        <f ca="1">INT(RAND()*D154*D155*5)</f>
        <v>9</v>
      </c>
      <c r="Z282" s="605">
        <f>IF(X282=0,D154-Y282,D154+Y282)</f>
        <v>11</v>
      </c>
      <c r="AA282" s="605">
        <f t="shared" si="11"/>
        <v>11</v>
      </c>
    </row>
    <row r="283" spans="1:27" ht="12.75">
      <c r="A283" s="512">
        <v>120</v>
      </c>
      <c r="B283" s="575" t="s">
        <v>199</v>
      </c>
      <c r="C283" s="513">
        <v>3</v>
      </c>
      <c r="D283" s="565" t="str">
        <f>IF(D156=1,AA283,"     Genere")</f>
        <v>     Genere</v>
      </c>
      <c r="X283" s="605">
        <f ca="1" t="shared" si="10"/>
        <v>1</v>
      </c>
      <c r="Y283" s="605">
        <f ca="1">INT(RAND()*D154*D155*5)</f>
        <v>3</v>
      </c>
      <c r="Z283" s="605">
        <f>IF(X283=0,D154-Y283,D154+Y283)</f>
        <v>23</v>
      </c>
      <c r="AA283" s="605">
        <f t="shared" si="11"/>
        <v>23</v>
      </c>
    </row>
    <row r="284" spans="1:27" ht="12.75">
      <c r="A284" s="512">
        <v>120</v>
      </c>
      <c r="B284" s="575" t="s">
        <v>199</v>
      </c>
      <c r="C284" s="513">
        <v>4</v>
      </c>
      <c r="D284" s="565" t="str">
        <f>IF(D156=1,AA284,"     Genere")</f>
        <v>     Genere</v>
      </c>
      <c r="X284" s="605">
        <f ca="1" t="shared" si="10"/>
        <v>0</v>
      </c>
      <c r="Y284" s="605">
        <f ca="1">INT(RAND()*D154*D155*5)</f>
        <v>9</v>
      </c>
      <c r="Z284" s="605">
        <f>IF(X284=0,D154-Y284,D154+Y284)</f>
        <v>11</v>
      </c>
      <c r="AA284" s="605">
        <f t="shared" si="11"/>
        <v>11</v>
      </c>
    </row>
    <row r="285" spans="1:27" ht="12.75">
      <c r="A285" s="512">
        <v>120</v>
      </c>
      <c r="B285" s="575" t="s">
        <v>199</v>
      </c>
      <c r="C285" s="513">
        <v>5</v>
      </c>
      <c r="D285" s="565" t="str">
        <f>IF(D156=1,AA285,"     Genere")</f>
        <v>     Genere</v>
      </c>
      <c r="X285" s="605">
        <f ca="1" t="shared" si="10"/>
        <v>1</v>
      </c>
      <c r="Y285" s="605">
        <f ca="1">INT(RAND()*D154*D155*5)</f>
        <v>9</v>
      </c>
      <c r="Z285" s="605">
        <f>IF(X285=0,D154-Y285,D154+Y285)</f>
        <v>29</v>
      </c>
      <c r="AA285" s="605">
        <f t="shared" si="11"/>
        <v>29</v>
      </c>
    </row>
    <row r="286" spans="1:27" ht="12.75">
      <c r="A286" s="512">
        <v>120</v>
      </c>
      <c r="B286" s="575" t="s">
        <v>199</v>
      </c>
      <c r="C286" s="513">
        <v>6</v>
      </c>
      <c r="D286" s="565" t="str">
        <f>IF(D156=1,AA286,"     Genere")</f>
        <v>     Genere</v>
      </c>
      <c r="X286" s="605">
        <f ca="1" t="shared" si="10"/>
        <v>1</v>
      </c>
      <c r="Y286" s="605">
        <f ca="1">INT(RAND()*D154*D155*5)</f>
        <v>3</v>
      </c>
      <c r="Z286" s="605">
        <f>IF(X286=0,D154-Y286,D154+Y286)</f>
        <v>23</v>
      </c>
      <c r="AA286" s="605">
        <f t="shared" si="11"/>
        <v>23</v>
      </c>
    </row>
    <row r="287" spans="1:27" ht="12.75">
      <c r="A287" s="512">
        <v>120</v>
      </c>
      <c r="B287" s="575" t="s">
        <v>199</v>
      </c>
      <c r="C287" s="513">
        <v>7</v>
      </c>
      <c r="D287" s="565" t="str">
        <f>IF(D156=1,AA287,"     Genere")</f>
        <v>     Genere</v>
      </c>
      <c r="X287" s="605">
        <f ca="1" t="shared" si="10"/>
        <v>1</v>
      </c>
      <c r="Y287" s="605">
        <f ca="1">INT(RAND()*D154*D155*5)</f>
        <v>9</v>
      </c>
      <c r="Z287" s="605">
        <f>IF(X287=0,D154-Y287,D154+Y287)</f>
        <v>29</v>
      </c>
      <c r="AA287" s="605">
        <f t="shared" si="11"/>
        <v>29</v>
      </c>
    </row>
    <row r="288" spans="1:27" ht="12.75">
      <c r="A288" s="512">
        <v>120</v>
      </c>
      <c r="B288" s="575" t="s">
        <v>199</v>
      </c>
      <c r="C288" s="513">
        <v>8</v>
      </c>
      <c r="D288" s="565" t="str">
        <f>IF(D156=1,AA288,"     Genere")</f>
        <v>     Genere</v>
      </c>
      <c r="X288" s="605">
        <f ca="1" t="shared" si="10"/>
        <v>0</v>
      </c>
      <c r="Y288" s="605">
        <f ca="1">INT(RAND()*D154*D155*5)</f>
        <v>2</v>
      </c>
      <c r="Z288" s="605">
        <f>IF(X288=0,D154-Y288,D154+Y288)</f>
        <v>18</v>
      </c>
      <c r="AA288" s="605">
        <f t="shared" si="11"/>
        <v>18</v>
      </c>
    </row>
    <row r="289" spans="1:27" ht="12.75">
      <c r="A289" s="512">
        <v>120</v>
      </c>
      <c r="B289" s="575" t="s">
        <v>199</v>
      </c>
      <c r="C289" s="513">
        <v>9</v>
      </c>
      <c r="D289" s="565" t="str">
        <f>IF(D156=1,AA289,"     Genere")</f>
        <v>     Genere</v>
      </c>
      <c r="X289" s="605">
        <f ca="1" t="shared" si="10"/>
        <v>0</v>
      </c>
      <c r="Y289" s="605">
        <f ca="1">INT(RAND()*D154*D155*5)</f>
        <v>1</v>
      </c>
      <c r="Z289" s="605">
        <f>IF(X289=0,D154-Y289,D154+Y289)</f>
        <v>19</v>
      </c>
      <c r="AA289" s="605">
        <f t="shared" si="11"/>
        <v>19</v>
      </c>
    </row>
    <row r="290" spans="1:27" ht="12.75">
      <c r="A290" s="512">
        <v>120</v>
      </c>
      <c r="B290" s="575" t="s">
        <v>199</v>
      </c>
      <c r="C290" s="513">
        <v>10</v>
      </c>
      <c r="D290" s="565" t="str">
        <f>IF(D156=1,AA290,"     Genere")</f>
        <v>     Genere</v>
      </c>
      <c r="X290" s="605">
        <f aca="true" ca="1" t="shared" si="12" ref="X290:X353">INT(RAND()*2)</f>
        <v>1</v>
      </c>
      <c r="Y290" s="605">
        <f ca="1">INT(RAND()*D154*D155*5)</f>
        <v>10</v>
      </c>
      <c r="Z290" s="605">
        <f>IF(X290=0,D154-Y290,D154+Y290)</f>
        <v>30</v>
      </c>
      <c r="AA290" s="605">
        <f aca="true" t="shared" si="13" ref="AA290:AA353">IF(Z290&lt;3,3,Z290)</f>
        <v>30</v>
      </c>
    </row>
    <row r="291" spans="1:27" ht="12.75">
      <c r="A291" s="512">
        <v>120</v>
      </c>
      <c r="B291" s="575" t="s">
        <v>200</v>
      </c>
      <c r="C291" s="513">
        <v>1</v>
      </c>
      <c r="D291" s="565" t="str">
        <f>IF(D156=1,AA291,"     Genere")</f>
        <v>     Genere</v>
      </c>
      <c r="X291" s="605">
        <f ca="1" t="shared" si="12"/>
        <v>1</v>
      </c>
      <c r="Y291" s="605">
        <f ca="1">INT(RAND()*D154*D155*5)</f>
        <v>11</v>
      </c>
      <c r="Z291" s="605">
        <f>IF(X291=0,D154-Y291,D154+Y291)</f>
        <v>31</v>
      </c>
      <c r="AA291" s="605">
        <f t="shared" si="13"/>
        <v>31</v>
      </c>
    </row>
    <row r="292" spans="1:27" ht="12.75">
      <c r="A292" s="512">
        <v>120</v>
      </c>
      <c r="B292" s="575" t="s">
        <v>200</v>
      </c>
      <c r="C292" s="513">
        <v>2</v>
      </c>
      <c r="D292" s="565" t="str">
        <f>IF(D156=1,AA292,"     Genere")</f>
        <v>     Genere</v>
      </c>
      <c r="X292" s="605">
        <f ca="1" t="shared" si="12"/>
        <v>0</v>
      </c>
      <c r="Y292" s="605">
        <f ca="1">INT(RAND()*D154*D155*5)</f>
        <v>5</v>
      </c>
      <c r="Z292" s="605">
        <f>IF(X292=0,D154-Y292,D154+Y292)</f>
        <v>15</v>
      </c>
      <c r="AA292" s="605">
        <f t="shared" si="13"/>
        <v>15</v>
      </c>
    </row>
    <row r="293" spans="1:27" ht="12.75">
      <c r="A293" s="512">
        <v>120</v>
      </c>
      <c r="B293" s="575" t="s">
        <v>200</v>
      </c>
      <c r="C293" s="513">
        <v>3</v>
      </c>
      <c r="D293" s="565" t="str">
        <f>IF(D156=1,AA293,"     Genere")</f>
        <v>     Genere</v>
      </c>
      <c r="X293" s="605">
        <f ca="1" t="shared" si="12"/>
        <v>0</v>
      </c>
      <c r="Y293" s="605">
        <f ca="1">INT(RAND()*D154*D155*5)</f>
        <v>7</v>
      </c>
      <c r="Z293" s="605">
        <f>IF(X293=0,D154-Y293,D154+Y293)</f>
        <v>13</v>
      </c>
      <c r="AA293" s="605">
        <f t="shared" si="13"/>
        <v>13</v>
      </c>
    </row>
    <row r="294" spans="1:27" ht="12.75">
      <c r="A294" s="512">
        <v>120</v>
      </c>
      <c r="B294" s="575" t="s">
        <v>200</v>
      </c>
      <c r="C294" s="513">
        <v>4</v>
      </c>
      <c r="D294" s="565" t="str">
        <f>IF(D156=1,AA294,"     Genere")</f>
        <v>     Genere</v>
      </c>
      <c r="X294" s="605">
        <f ca="1" t="shared" si="12"/>
        <v>0</v>
      </c>
      <c r="Y294" s="605">
        <f ca="1">INT(RAND()*D154*D155*5)</f>
        <v>11</v>
      </c>
      <c r="Z294" s="605">
        <f>IF(X294=0,D154-Y294,D154+Y294)</f>
        <v>9</v>
      </c>
      <c r="AA294" s="605">
        <f t="shared" si="13"/>
        <v>9</v>
      </c>
    </row>
    <row r="295" spans="1:27" ht="12.75">
      <c r="A295" s="512">
        <v>120</v>
      </c>
      <c r="B295" s="575" t="s">
        <v>200</v>
      </c>
      <c r="C295" s="513">
        <v>5</v>
      </c>
      <c r="D295" s="565" t="str">
        <f>IF(D156=1,AA295,"     Genere")</f>
        <v>     Genere</v>
      </c>
      <c r="X295" s="605">
        <f ca="1" t="shared" si="12"/>
        <v>0</v>
      </c>
      <c r="Y295" s="605">
        <f ca="1">INT(RAND()*D154*D155*5)</f>
        <v>11</v>
      </c>
      <c r="Z295" s="605">
        <f>IF(X295=0,D154-Y295,D154+Y295)</f>
        <v>9</v>
      </c>
      <c r="AA295" s="605">
        <f t="shared" si="13"/>
        <v>9</v>
      </c>
    </row>
    <row r="296" spans="1:27" ht="12.75">
      <c r="A296" s="512">
        <v>120</v>
      </c>
      <c r="B296" s="575" t="s">
        <v>200</v>
      </c>
      <c r="C296" s="513">
        <v>6</v>
      </c>
      <c r="D296" s="565" t="str">
        <f>IF(D156=1,AA296,"     Genere")</f>
        <v>     Genere</v>
      </c>
      <c r="X296" s="605">
        <f ca="1" t="shared" si="12"/>
        <v>0</v>
      </c>
      <c r="Y296" s="605">
        <f ca="1">INT(RAND()*D154*D155*5)</f>
        <v>7</v>
      </c>
      <c r="Z296" s="605">
        <f>IF(X296=0,D154-Y296,D154+Y296)</f>
        <v>13</v>
      </c>
      <c r="AA296" s="605">
        <f t="shared" si="13"/>
        <v>13</v>
      </c>
    </row>
    <row r="297" spans="1:27" ht="12.75">
      <c r="A297" s="512">
        <v>120</v>
      </c>
      <c r="B297" s="575" t="s">
        <v>200</v>
      </c>
      <c r="C297" s="513">
        <v>7</v>
      </c>
      <c r="D297" s="565" t="str">
        <f>IF(D156=1,AA297,"     Genere")</f>
        <v>     Genere</v>
      </c>
      <c r="X297" s="605">
        <f ca="1" t="shared" si="12"/>
        <v>1</v>
      </c>
      <c r="Y297" s="605">
        <f ca="1">INT(RAND()*D154*D155*5)</f>
        <v>17</v>
      </c>
      <c r="Z297" s="605">
        <f>IF(X297=0,D154-Y297,D154+Y297)</f>
        <v>37</v>
      </c>
      <c r="AA297" s="605">
        <f t="shared" si="13"/>
        <v>37</v>
      </c>
    </row>
    <row r="298" spans="1:27" ht="12.75">
      <c r="A298" s="512">
        <v>120</v>
      </c>
      <c r="B298" s="575" t="s">
        <v>200</v>
      </c>
      <c r="C298" s="513">
        <v>8</v>
      </c>
      <c r="D298" s="565" t="str">
        <f>IF(D156=1,AA298,"     Genere")</f>
        <v>     Genere</v>
      </c>
      <c r="X298" s="605">
        <f ca="1" t="shared" si="12"/>
        <v>1</v>
      </c>
      <c r="Y298" s="605">
        <f ca="1">INT(RAND()*D154*D155*5)</f>
        <v>8</v>
      </c>
      <c r="Z298" s="605">
        <f>IF(X298=0,D154-Y298,D154+Y298)</f>
        <v>28</v>
      </c>
      <c r="AA298" s="605">
        <f t="shared" si="13"/>
        <v>28</v>
      </c>
    </row>
    <row r="299" spans="1:27" ht="12.75">
      <c r="A299" s="512">
        <v>120</v>
      </c>
      <c r="B299" s="575" t="s">
        <v>200</v>
      </c>
      <c r="C299" s="513">
        <v>9</v>
      </c>
      <c r="D299" s="565" t="str">
        <f>IF(D156=1,AA299,"     Genere")</f>
        <v>     Genere</v>
      </c>
      <c r="X299" s="605">
        <f ca="1" t="shared" si="12"/>
        <v>1</v>
      </c>
      <c r="Y299" s="605">
        <f ca="1">INT(RAND()*D154*D155*5)</f>
        <v>4</v>
      </c>
      <c r="Z299" s="605">
        <f>IF(X299=0,D154-Y299,D154+Y299)</f>
        <v>24</v>
      </c>
      <c r="AA299" s="605">
        <f t="shared" si="13"/>
        <v>24</v>
      </c>
    </row>
    <row r="300" spans="1:27" ht="12.75">
      <c r="A300" s="512">
        <v>120</v>
      </c>
      <c r="B300" s="575" t="s">
        <v>200</v>
      </c>
      <c r="C300" s="513">
        <v>10</v>
      </c>
      <c r="D300" s="565" t="str">
        <f>IF(D156=1,AA300,"     Genere")</f>
        <v>     Genere</v>
      </c>
      <c r="X300" s="605">
        <f ca="1" t="shared" si="12"/>
        <v>0</v>
      </c>
      <c r="Y300" s="605">
        <f ca="1">INT(RAND()*D154*D155*5)</f>
        <v>2</v>
      </c>
      <c r="Z300" s="605">
        <f>IF(X300=0,D154-Y300,D154+Y300)</f>
        <v>18</v>
      </c>
      <c r="AA300" s="605">
        <f t="shared" si="13"/>
        <v>18</v>
      </c>
    </row>
    <row r="301" spans="1:27" ht="12.75">
      <c r="A301" s="512">
        <v>120</v>
      </c>
      <c r="B301" s="575" t="s">
        <v>128</v>
      </c>
      <c r="C301" s="513">
        <v>1</v>
      </c>
      <c r="D301" s="565" t="str">
        <f>IF(D156=1,AA301,"     Genere")</f>
        <v>     Genere</v>
      </c>
      <c r="X301" s="605">
        <f ca="1" t="shared" si="12"/>
        <v>0</v>
      </c>
      <c r="Y301" s="605">
        <f ca="1">INT(RAND()*D154*D155*5)</f>
        <v>6</v>
      </c>
      <c r="Z301" s="605">
        <f>IF(X301=0,D154-Y301,D154+Y301)</f>
        <v>14</v>
      </c>
      <c r="AA301" s="605">
        <f t="shared" si="13"/>
        <v>14</v>
      </c>
    </row>
    <row r="302" spans="1:27" ht="12.75">
      <c r="A302" s="512">
        <v>120</v>
      </c>
      <c r="B302" s="575" t="s">
        <v>128</v>
      </c>
      <c r="C302" s="513">
        <v>2</v>
      </c>
      <c r="D302" s="565" t="str">
        <f>IF(D156=1,AA302,"     Genere")</f>
        <v>     Genere</v>
      </c>
      <c r="X302" s="605">
        <f ca="1" t="shared" si="12"/>
        <v>1</v>
      </c>
      <c r="Y302" s="605">
        <f ca="1">INT(RAND()*D154*D155*5)</f>
        <v>16</v>
      </c>
      <c r="Z302" s="605">
        <f>IF(X302=0,D154-Y302,D154+Y302)</f>
        <v>36</v>
      </c>
      <c r="AA302" s="605">
        <f t="shared" si="13"/>
        <v>36</v>
      </c>
    </row>
    <row r="303" spans="1:27" ht="12.75">
      <c r="A303" s="512">
        <v>120</v>
      </c>
      <c r="B303" s="575" t="s">
        <v>128</v>
      </c>
      <c r="C303" s="513">
        <v>3</v>
      </c>
      <c r="D303" s="565" t="str">
        <f>IF(D156=1,AA303,"     Genere")</f>
        <v>     Genere</v>
      </c>
      <c r="X303" s="605">
        <f ca="1" t="shared" si="12"/>
        <v>1</v>
      </c>
      <c r="Y303" s="605">
        <f ca="1">INT(RAND()*D154*D155*5)</f>
        <v>13</v>
      </c>
      <c r="Z303" s="605">
        <f>IF(X303=0,D154-Y303,D154+Y303)</f>
        <v>33</v>
      </c>
      <c r="AA303" s="605">
        <f t="shared" si="13"/>
        <v>33</v>
      </c>
    </row>
    <row r="304" spans="1:27" ht="12.75">
      <c r="A304" s="512">
        <v>120</v>
      </c>
      <c r="B304" s="575" t="s">
        <v>128</v>
      </c>
      <c r="C304" s="513">
        <v>4</v>
      </c>
      <c r="D304" s="565" t="str">
        <f>IF(D156=1,AA304,"     Genere")</f>
        <v>     Genere</v>
      </c>
      <c r="X304" s="605">
        <f ca="1" t="shared" si="12"/>
        <v>1</v>
      </c>
      <c r="Y304" s="605">
        <f ca="1">INT(RAND()*D154*D155*5)</f>
        <v>1</v>
      </c>
      <c r="Z304" s="605">
        <f>IF(X304=0,D154-Y304,D154+Y304)</f>
        <v>21</v>
      </c>
      <c r="AA304" s="605">
        <f t="shared" si="13"/>
        <v>21</v>
      </c>
    </row>
    <row r="305" spans="1:27" ht="12.75">
      <c r="A305" s="512">
        <v>120</v>
      </c>
      <c r="B305" s="575" t="s">
        <v>128</v>
      </c>
      <c r="C305" s="513">
        <v>5</v>
      </c>
      <c r="D305" s="565" t="str">
        <f>IF(D156=1,AA305,"     Genere")</f>
        <v>     Genere</v>
      </c>
      <c r="X305" s="605">
        <f ca="1" t="shared" si="12"/>
        <v>0</v>
      </c>
      <c r="Y305" s="605">
        <f ca="1">INT(RAND()*D154*D155*5)</f>
        <v>10</v>
      </c>
      <c r="Z305" s="605">
        <f>IF(X305=0,D154-Y305,D154+Y305)</f>
        <v>10</v>
      </c>
      <c r="AA305" s="605">
        <f t="shared" si="13"/>
        <v>10</v>
      </c>
    </row>
    <row r="306" spans="1:27" ht="12.75">
      <c r="A306" s="512">
        <v>120</v>
      </c>
      <c r="B306" s="575" t="s">
        <v>128</v>
      </c>
      <c r="C306" s="513">
        <v>6</v>
      </c>
      <c r="D306" s="565" t="str">
        <f>IF(D156=1,AA306,"     Genere")</f>
        <v>     Genere</v>
      </c>
      <c r="X306" s="605">
        <f ca="1" t="shared" si="12"/>
        <v>0</v>
      </c>
      <c r="Y306" s="605">
        <f ca="1">INT(RAND()*D154*D155*5)</f>
        <v>6</v>
      </c>
      <c r="Z306" s="605">
        <f>IF(X306=0,D154-Y306,D154+Y306)</f>
        <v>14</v>
      </c>
      <c r="AA306" s="605">
        <f t="shared" si="13"/>
        <v>14</v>
      </c>
    </row>
    <row r="307" spans="1:27" ht="12.75">
      <c r="A307" s="512">
        <v>120</v>
      </c>
      <c r="B307" s="575" t="s">
        <v>128</v>
      </c>
      <c r="C307" s="513">
        <v>7</v>
      </c>
      <c r="D307" s="565" t="str">
        <f>IF(D156=1,AA307,"     Genere")</f>
        <v>     Genere</v>
      </c>
      <c r="X307" s="605">
        <f ca="1" t="shared" si="12"/>
        <v>1</v>
      </c>
      <c r="Y307" s="605">
        <f ca="1">INT(RAND()*D154*D155*5)</f>
        <v>14</v>
      </c>
      <c r="Z307" s="605">
        <f>IF(X307=0,D154-Y307,D154+Y307)</f>
        <v>34</v>
      </c>
      <c r="AA307" s="605">
        <f t="shared" si="13"/>
        <v>34</v>
      </c>
    </row>
    <row r="308" spans="1:27" ht="12.75">
      <c r="A308" s="512">
        <v>120</v>
      </c>
      <c r="B308" s="575" t="s">
        <v>128</v>
      </c>
      <c r="C308" s="513">
        <v>8</v>
      </c>
      <c r="D308" s="565" t="str">
        <f>IF(D156=1,AA308,"     Genere")</f>
        <v>     Genere</v>
      </c>
      <c r="X308" s="605">
        <f ca="1" t="shared" si="12"/>
        <v>0</v>
      </c>
      <c r="Y308" s="605">
        <f ca="1">INT(RAND()*D154*D155*5)</f>
        <v>14</v>
      </c>
      <c r="Z308" s="605">
        <f>IF(X308=0,D154-Y308,D154+Y308)</f>
        <v>6</v>
      </c>
      <c r="AA308" s="605">
        <f t="shared" si="13"/>
        <v>6</v>
      </c>
    </row>
    <row r="309" spans="1:27" ht="12.75">
      <c r="A309" s="512">
        <v>120</v>
      </c>
      <c r="B309" s="575" t="s">
        <v>128</v>
      </c>
      <c r="C309" s="513">
        <v>9</v>
      </c>
      <c r="D309" s="565" t="str">
        <f>IF(D156=1,AA309,"     Genere")</f>
        <v>     Genere</v>
      </c>
      <c r="X309" s="605">
        <f ca="1" t="shared" si="12"/>
        <v>1</v>
      </c>
      <c r="Y309" s="605">
        <f ca="1">INT(RAND()*D154*D155*5)</f>
        <v>2</v>
      </c>
      <c r="Z309" s="605">
        <f>IF(X309=0,D154-Y309,D154+Y309)</f>
        <v>22</v>
      </c>
      <c r="AA309" s="605">
        <f t="shared" si="13"/>
        <v>22</v>
      </c>
    </row>
    <row r="310" spans="1:27" ht="12.75">
      <c r="A310" s="512">
        <v>120</v>
      </c>
      <c r="B310" s="575" t="s">
        <v>128</v>
      </c>
      <c r="C310" s="513">
        <v>10</v>
      </c>
      <c r="D310" s="565" t="str">
        <f>IF(D156=1,AA310,"     Genere")</f>
        <v>     Genere</v>
      </c>
      <c r="X310" s="605">
        <f ca="1" t="shared" si="12"/>
        <v>1</v>
      </c>
      <c r="Y310" s="605">
        <f ca="1">INT(RAND()*D154*D155*5)</f>
        <v>14</v>
      </c>
      <c r="Z310" s="605">
        <f>IF(X310=0,D154-Y310,D154+Y310)</f>
        <v>34</v>
      </c>
      <c r="AA310" s="605">
        <f t="shared" si="13"/>
        <v>34</v>
      </c>
    </row>
    <row r="311" spans="1:27" ht="12.75">
      <c r="A311" s="512">
        <v>240</v>
      </c>
      <c r="B311" s="574" t="s">
        <v>202</v>
      </c>
      <c r="C311" s="513">
        <v>1</v>
      </c>
      <c r="D311" s="565" t="str">
        <f>IF(D156=1,AA311,"     Genere")</f>
        <v>     Genere</v>
      </c>
      <c r="X311" s="605">
        <f ca="1" t="shared" si="12"/>
        <v>0</v>
      </c>
      <c r="Y311" s="605">
        <f ca="1">INT(RAND()*D154*D155*5)</f>
        <v>2</v>
      </c>
      <c r="Z311" s="605">
        <f>IF(X311=0,D154-Y311,D154+Y311)</f>
        <v>18</v>
      </c>
      <c r="AA311" s="605">
        <f t="shared" si="13"/>
        <v>18</v>
      </c>
    </row>
    <row r="312" spans="1:27" ht="12.75">
      <c r="A312" s="512">
        <v>240</v>
      </c>
      <c r="B312" s="574" t="s">
        <v>202</v>
      </c>
      <c r="C312" s="513">
        <v>2</v>
      </c>
      <c r="D312" s="565" t="str">
        <f>IF(D156=1,AA312,"     Genere")</f>
        <v>     Genere</v>
      </c>
      <c r="X312" s="605">
        <f ca="1" t="shared" si="12"/>
        <v>0</v>
      </c>
      <c r="Y312" s="605">
        <f ca="1">INT(RAND()*D154*D155*5)</f>
        <v>0</v>
      </c>
      <c r="Z312" s="605">
        <f>IF(X312=0,D154-Y312,D154+Y312)</f>
        <v>20</v>
      </c>
      <c r="AA312" s="605">
        <f t="shared" si="13"/>
        <v>20</v>
      </c>
    </row>
    <row r="313" spans="1:27" ht="12.75">
      <c r="A313" s="512">
        <v>240</v>
      </c>
      <c r="B313" s="574" t="s">
        <v>202</v>
      </c>
      <c r="C313" s="513">
        <v>3</v>
      </c>
      <c r="D313" s="565" t="str">
        <f>IF(D156=1,AA313,"     Genere")</f>
        <v>     Genere</v>
      </c>
      <c r="X313" s="605">
        <f ca="1" t="shared" si="12"/>
        <v>0</v>
      </c>
      <c r="Y313" s="605">
        <f ca="1">INT(RAND()*D154*D155*5)</f>
        <v>4</v>
      </c>
      <c r="Z313" s="605">
        <f>IF(X313=0,D154-Y313,D154+Y313)</f>
        <v>16</v>
      </c>
      <c r="AA313" s="605">
        <f t="shared" si="13"/>
        <v>16</v>
      </c>
    </row>
    <row r="314" spans="1:27" ht="12.75">
      <c r="A314" s="512">
        <v>240</v>
      </c>
      <c r="B314" s="574" t="s">
        <v>202</v>
      </c>
      <c r="C314" s="513">
        <v>4</v>
      </c>
      <c r="D314" s="565" t="str">
        <f>IF(D156=1,AA314,"     Genere")</f>
        <v>     Genere</v>
      </c>
      <c r="X314" s="605">
        <f ca="1" t="shared" si="12"/>
        <v>1</v>
      </c>
      <c r="Y314" s="605">
        <f ca="1">INT(RAND()*D154*D155*5)</f>
        <v>9</v>
      </c>
      <c r="Z314" s="605">
        <f>IF(X314=0,D154-Y314,D154+Y314)</f>
        <v>29</v>
      </c>
      <c r="AA314" s="605">
        <f t="shared" si="13"/>
        <v>29</v>
      </c>
    </row>
    <row r="315" spans="1:27" ht="12.75">
      <c r="A315" s="512">
        <v>240</v>
      </c>
      <c r="B315" s="574" t="s">
        <v>202</v>
      </c>
      <c r="C315" s="513">
        <v>5</v>
      </c>
      <c r="D315" s="565" t="str">
        <f>IF(D156=1,AA315,"     Genere")</f>
        <v>     Genere</v>
      </c>
      <c r="X315" s="605">
        <f ca="1" t="shared" si="12"/>
        <v>0</v>
      </c>
      <c r="Y315" s="605">
        <f ca="1">INT(RAND()*D154*D155*5)</f>
        <v>1</v>
      </c>
      <c r="Z315" s="605">
        <f>IF(X315=0,D154-Y315,D154+Y315)</f>
        <v>19</v>
      </c>
      <c r="AA315" s="605">
        <f t="shared" si="13"/>
        <v>19</v>
      </c>
    </row>
    <row r="316" spans="1:27" ht="12.75">
      <c r="A316" s="512">
        <v>240</v>
      </c>
      <c r="B316" s="574" t="s">
        <v>202</v>
      </c>
      <c r="C316" s="513">
        <v>6</v>
      </c>
      <c r="D316" s="565" t="str">
        <f>IF(D156=1,AA316,"     Genere")</f>
        <v>     Genere</v>
      </c>
      <c r="X316" s="605">
        <f ca="1" t="shared" si="12"/>
        <v>0</v>
      </c>
      <c r="Y316" s="605">
        <f ca="1">INT(RAND()*D154*D155*5)</f>
        <v>3</v>
      </c>
      <c r="Z316" s="605">
        <f>IF(X316=0,D154-Y316,D154+Y316)</f>
        <v>17</v>
      </c>
      <c r="AA316" s="605">
        <f t="shared" si="13"/>
        <v>17</v>
      </c>
    </row>
    <row r="317" spans="1:27" ht="12.75">
      <c r="A317" s="512">
        <v>240</v>
      </c>
      <c r="B317" s="574" t="s">
        <v>202</v>
      </c>
      <c r="C317" s="513">
        <v>7</v>
      </c>
      <c r="D317" s="565" t="str">
        <f>IF(D156=1,AA317,"     Genere")</f>
        <v>     Genere</v>
      </c>
      <c r="X317" s="605">
        <f ca="1" t="shared" si="12"/>
        <v>1</v>
      </c>
      <c r="Y317" s="605">
        <f ca="1">INT(RAND()*D154*D155*5)</f>
        <v>3</v>
      </c>
      <c r="Z317" s="605">
        <f>IF(X317=0,D154-Y317,D154+Y317)</f>
        <v>23</v>
      </c>
      <c r="AA317" s="605">
        <f t="shared" si="13"/>
        <v>23</v>
      </c>
    </row>
    <row r="318" spans="1:27" ht="12.75">
      <c r="A318" s="512">
        <v>240</v>
      </c>
      <c r="B318" s="574" t="s">
        <v>202</v>
      </c>
      <c r="C318" s="513">
        <v>8</v>
      </c>
      <c r="D318" s="565" t="str">
        <f>IF(D156=1,AA318,"     Genere")</f>
        <v>     Genere</v>
      </c>
      <c r="X318" s="605">
        <f ca="1" t="shared" si="12"/>
        <v>0</v>
      </c>
      <c r="Y318" s="605">
        <f ca="1">INT(RAND()*D154*D155*5)</f>
        <v>8</v>
      </c>
      <c r="Z318" s="605">
        <f>IF(X318=0,D154-Y318,D154+Y318)</f>
        <v>12</v>
      </c>
      <c r="AA318" s="605">
        <f t="shared" si="13"/>
        <v>12</v>
      </c>
    </row>
    <row r="319" spans="1:27" ht="12.75">
      <c r="A319" s="512">
        <v>240</v>
      </c>
      <c r="B319" s="574" t="s">
        <v>202</v>
      </c>
      <c r="C319" s="513">
        <v>9</v>
      </c>
      <c r="D319" s="565" t="str">
        <f>IF(D156=1,AA319,"     Genere")</f>
        <v>     Genere</v>
      </c>
      <c r="X319" s="605">
        <f ca="1" t="shared" si="12"/>
        <v>1</v>
      </c>
      <c r="Y319" s="605">
        <f ca="1">INT(RAND()*D154*D155*5)</f>
        <v>12</v>
      </c>
      <c r="Z319" s="605">
        <f>IF(X319=0,D154-Y319,D154+Y319)</f>
        <v>32</v>
      </c>
      <c r="AA319" s="605">
        <f t="shared" si="13"/>
        <v>32</v>
      </c>
    </row>
    <row r="320" spans="1:27" ht="12.75">
      <c r="A320" s="512">
        <v>240</v>
      </c>
      <c r="B320" s="574" t="s">
        <v>202</v>
      </c>
      <c r="C320" s="513">
        <v>10</v>
      </c>
      <c r="D320" s="565" t="str">
        <f>IF(D156=1,AA320,"     Genere")</f>
        <v>     Genere</v>
      </c>
      <c r="X320" s="605">
        <f ca="1" t="shared" si="12"/>
        <v>1</v>
      </c>
      <c r="Y320" s="605">
        <f ca="1">INT(RAND()*D154*D155*5)</f>
        <v>16</v>
      </c>
      <c r="Z320" s="605">
        <f>IF(X320=0,D154-Y320,D154+Y320)</f>
        <v>36</v>
      </c>
      <c r="AA320" s="605">
        <f t="shared" si="13"/>
        <v>36</v>
      </c>
    </row>
    <row r="321" spans="1:27" ht="12.75">
      <c r="A321" s="512">
        <v>240</v>
      </c>
      <c r="B321" s="575" t="s">
        <v>201</v>
      </c>
      <c r="C321" s="513">
        <v>1</v>
      </c>
      <c r="D321" s="565" t="str">
        <f>IF(D156=1,AA321,"     Genere")</f>
        <v>     Genere</v>
      </c>
      <c r="X321" s="605">
        <f ca="1" t="shared" si="12"/>
        <v>0</v>
      </c>
      <c r="Y321" s="605">
        <f ca="1">INT(RAND()*D154*D155*5)</f>
        <v>5</v>
      </c>
      <c r="Z321" s="605">
        <f>IF(X321=0,D154-Y321,D154+Y321)</f>
        <v>15</v>
      </c>
      <c r="AA321" s="605">
        <f t="shared" si="13"/>
        <v>15</v>
      </c>
    </row>
    <row r="322" spans="1:27" ht="12.75">
      <c r="A322" s="512">
        <v>240</v>
      </c>
      <c r="B322" s="575" t="s">
        <v>201</v>
      </c>
      <c r="C322" s="513">
        <v>2</v>
      </c>
      <c r="D322" s="565" t="str">
        <f>IF(D156=1,AA322,"     Genere")</f>
        <v>     Genere</v>
      </c>
      <c r="X322" s="605">
        <f ca="1" t="shared" si="12"/>
        <v>1</v>
      </c>
      <c r="Y322" s="605">
        <f ca="1">INT(RAND()*D154*D155*5)</f>
        <v>18</v>
      </c>
      <c r="Z322" s="605">
        <f>IF(X322=0,D154-Y322,D154+Y322)</f>
        <v>38</v>
      </c>
      <c r="AA322" s="605">
        <f t="shared" si="13"/>
        <v>38</v>
      </c>
    </row>
    <row r="323" spans="1:27" ht="12.75">
      <c r="A323" s="512">
        <v>240</v>
      </c>
      <c r="B323" s="575" t="s">
        <v>201</v>
      </c>
      <c r="C323" s="513">
        <v>3</v>
      </c>
      <c r="D323" s="565" t="str">
        <f>IF(D156=1,AA323,"     Genere")</f>
        <v>     Genere</v>
      </c>
      <c r="X323" s="605">
        <f ca="1" t="shared" si="12"/>
        <v>1</v>
      </c>
      <c r="Y323" s="605">
        <f ca="1">INT(RAND()*D154*D155*5)</f>
        <v>8</v>
      </c>
      <c r="Z323" s="605">
        <f>IF(X323=0,D154-Y323,D154+Y323)</f>
        <v>28</v>
      </c>
      <c r="AA323" s="605">
        <f t="shared" si="13"/>
        <v>28</v>
      </c>
    </row>
    <row r="324" spans="1:27" ht="12.75">
      <c r="A324" s="512">
        <v>240</v>
      </c>
      <c r="B324" s="575" t="s">
        <v>201</v>
      </c>
      <c r="C324" s="513">
        <v>4</v>
      </c>
      <c r="D324" s="565" t="str">
        <f>IF(D156=1,AA324,"     Genere")</f>
        <v>     Genere</v>
      </c>
      <c r="X324" s="605">
        <f ca="1" t="shared" si="12"/>
        <v>0</v>
      </c>
      <c r="Y324" s="605">
        <f ca="1">INT(RAND()*D154*D155*5)</f>
        <v>3</v>
      </c>
      <c r="Z324" s="605">
        <f>IF(X324=0,D154-Y324,D154+Y324)</f>
        <v>17</v>
      </c>
      <c r="AA324" s="605">
        <f t="shared" si="13"/>
        <v>17</v>
      </c>
    </row>
    <row r="325" spans="1:27" ht="12.75">
      <c r="A325" s="512">
        <v>240</v>
      </c>
      <c r="B325" s="575" t="s">
        <v>201</v>
      </c>
      <c r="C325" s="513">
        <v>5</v>
      </c>
      <c r="D325" s="565" t="str">
        <f>IF(D156=1,AA325,"     Genere")</f>
        <v>     Genere</v>
      </c>
      <c r="X325" s="605">
        <f ca="1" t="shared" si="12"/>
        <v>1</v>
      </c>
      <c r="Y325" s="605">
        <f ca="1">INT(RAND()*D154*D155*5)</f>
        <v>13</v>
      </c>
      <c r="Z325" s="605">
        <f>IF(X325=0,D154-Y325,D154+Y325)</f>
        <v>33</v>
      </c>
      <c r="AA325" s="605">
        <f t="shared" si="13"/>
        <v>33</v>
      </c>
    </row>
    <row r="326" spans="1:27" ht="12.75">
      <c r="A326" s="512">
        <v>240</v>
      </c>
      <c r="B326" s="575" t="s">
        <v>201</v>
      </c>
      <c r="C326" s="513">
        <v>6</v>
      </c>
      <c r="D326" s="565" t="str">
        <f>IF(D156=1,AA326,"     Genere")</f>
        <v>     Genere</v>
      </c>
      <c r="X326" s="605">
        <f ca="1" t="shared" si="12"/>
        <v>0</v>
      </c>
      <c r="Y326" s="605">
        <f ca="1">INT(RAND()*D154*D155*5)</f>
        <v>13</v>
      </c>
      <c r="Z326" s="605">
        <f>IF(X326=0,D154-Y326,D154+Y326)</f>
        <v>7</v>
      </c>
      <c r="AA326" s="605">
        <f t="shared" si="13"/>
        <v>7</v>
      </c>
    </row>
    <row r="327" spans="1:27" ht="12.75">
      <c r="A327" s="512">
        <v>240</v>
      </c>
      <c r="B327" s="575" t="s">
        <v>201</v>
      </c>
      <c r="C327" s="513">
        <v>7</v>
      </c>
      <c r="D327" s="565" t="str">
        <f>IF(D156=1,AA327,"     Genere")</f>
        <v>     Genere</v>
      </c>
      <c r="X327" s="605">
        <f ca="1" t="shared" si="12"/>
        <v>1</v>
      </c>
      <c r="Y327" s="605">
        <f ca="1">INT(RAND()*D154*D155*5)</f>
        <v>2</v>
      </c>
      <c r="Z327" s="605">
        <f>IF(X327=0,D154-Y327,D154+Y327)</f>
        <v>22</v>
      </c>
      <c r="AA327" s="605">
        <f t="shared" si="13"/>
        <v>22</v>
      </c>
    </row>
    <row r="328" spans="1:27" ht="12.75">
      <c r="A328" s="512">
        <v>240</v>
      </c>
      <c r="B328" s="575" t="s">
        <v>201</v>
      </c>
      <c r="C328" s="513">
        <v>8</v>
      </c>
      <c r="D328" s="565" t="str">
        <f>IF(D156=1,AA328,"     Genere")</f>
        <v>     Genere</v>
      </c>
      <c r="X328" s="605">
        <f ca="1" t="shared" si="12"/>
        <v>1</v>
      </c>
      <c r="Y328" s="605">
        <f ca="1">INT(RAND()*D154*D155*5)</f>
        <v>5</v>
      </c>
      <c r="Z328" s="605">
        <f>IF(X328=0,D154-Y328,D154+Y328)</f>
        <v>25</v>
      </c>
      <c r="AA328" s="605">
        <f t="shared" si="13"/>
        <v>25</v>
      </c>
    </row>
    <row r="329" spans="1:27" ht="12.75">
      <c r="A329" s="512">
        <v>240</v>
      </c>
      <c r="B329" s="575" t="s">
        <v>201</v>
      </c>
      <c r="C329" s="513">
        <v>9</v>
      </c>
      <c r="D329" s="565" t="str">
        <f>IF(D156=1,AA329,"     Genere")</f>
        <v>     Genere</v>
      </c>
      <c r="X329" s="605">
        <f ca="1" t="shared" si="12"/>
        <v>1</v>
      </c>
      <c r="Y329" s="605">
        <f ca="1">INT(RAND()*D154*D155*5)</f>
        <v>12</v>
      </c>
      <c r="Z329" s="605">
        <f>IF(X329=0,D154-Y329,D154+Y329)</f>
        <v>32</v>
      </c>
      <c r="AA329" s="605">
        <f t="shared" si="13"/>
        <v>32</v>
      </c>
    </row>
    <row r="330" spans="1:27" ht="12.75">
      <c r="A330" s="512">
        <v>240</v>
      </c>
      <c r="B330" s="575" t="s">
        <v>201</v>
      </c>
      <c r="C330" s="513">
        <v>10</v>
      </c>
      <c r="D330" s="565" t="str">
        <f>IF(D156=1,AA330,"     Genere")</f>
        <v>     Genere</v>
      </c>
      <c r="X330" s="605">
        <f ca="1" t="shared" si="12"/>
        <v>1</v>
      </c>
      <c r="Y330" s="605">
        <f ca="1">INT(RAND()*D154*D155*5)</f>
        <v>7</v>
      </c>
      <c r="Z330" s="605">
        <f>IF(X330=0,D154-Y330,D154+Y330)</f>
        <v>27</v>
      </c>
      <c r="AA330" s="605">
        <f t="shared" si="13"/>
        <v>27</v>
      </c>
    </row>
    <row r="331" spans="1:27" ht="12.75">
      <c r="A331" s="512">
        <v>240</v>
      </c>
      <c r="B331" s="575" t="s">
        <v>199</v>
      </c>
      <c r="C331" s="513">
        <v>1</v>
      </c>
      <c r="D331" s="565" t="str">
        <f>IF(D156=1,AA331,"     Genere")</f>
        <v>     Genere</v>
      </c>
      <c r="X331" s="605">
        <f ca="1" t="shared" si="12"/>
        <v>0</v>
      </c>
      <c r="Y331" s="605">
        <f ca="1">INT(RAND()*D154*D155*5)</f>
        <v>16</v>
      </c>
      <c r="Z331" s="605">
        <f>IF(X331=0,D154-Y331,D154+Y331)</f>
        <v>4</v>
      </c>
      <c r="AA331" s="605">
        <f t="shared" si="13"/>
        <v>4</v>
      </c>
    </row>
    <row r="332" spans="1:27" ht="12.75">
      <c r="A332" s="512">
        <v>240</v>
      </c>
      <c r="B332" s="575" t="s">
        <v>199</v>
      </c>
      <c r="C332" s="513">
        <v>2</v>
      </c>
      <c r="D332" s="565" t="str">
        <f>IF(D156=1,AA332,"     Genere")</f>
        <v>     Genere</v>
      </c>
      <c r="X332" s="605">
        <f ca="1" t="shared" si="12"/>
        <v>1</v>
      </c>
      <c r="Y332" s="605">
        <f ca="1">INT(RAND()*D154*D155*5)</f>
        <v>2</v>
      </c>
      <c r="Z332" s="605">
        <f>IF(X332=0,D154-Y332,D154+Y332)</f>
        <v>22</v>
      </c>
      <c r="AA332" s="605">
        <f t="shared" si="13"/>
        <v>22</v>
      </c>
    </row>
    <row r="333" spans="1:27" ht="12.75">
      <c r="A333" s="512">
        <v>240</v>
      </c>
      <c r="B333" s="575" t="s">
        <v>199</v>
      </c>
      <c r="C333" s="513">
        <v>3</v>
      </c>
      <c r="D333" s="565" t="str">
        <f>IF(D156=1,AA333,"     Genere")</f>
        <v>     Genere</v>
      </c>
      <c r="X333" s="605">
        <f ca="1" t="shared" si="12"/>
        <v>1</v>
      </c>
      <c r="Y333" s="605">
        <f ca="1">INT(RAND()*D154*D155*5)</f>
        <v>3</v>
      </c>
      <c r="Z333" s="605">
        <f>IF(X333=0,D154-Y333,D154+Y333)</f>
        <v>23</v>
      </c>
      <c r="AA333" s="605">
        <f t="shared" si="13"/>
        <v>23</v>
      </c>
    </row>
    <row r="334" spans="1:27" ht="12.75">
      <c r="A334" s="512">
        <v>240</v>
      </c>
      <c r="B334" s="575" t="s">
        <v>199</v>
      </c>
      <c r="C334" s="513">
        <v>4</v>
      </c>
      <c r="D334" s="565" t="str">
        <f>IF(D156=1,AA334,"     Genere")</f>
        <v>     Genere</v>
      </c>
      <c r="X334" s="605">
        <f ca="1" t="shared" si="12"/>
        <v>0</v>
      </c>
      <c r="Y334" s="605">
        <f ca="1">INT(RAND()*D154*D155*5)</f>
        <v>4</v>
      </c>
      <c r="Z334" s="605">
        <f>IF(X334=0,D154-Y334,D154+Y334)</f>
        <v>16</v>
      </c>
      <c r="AA334" s="605">
        <f t="shared" si="13"/>
        <v>16</v>
      </c>
    </row>
    <row r="335" spans="1:27" ht="12.75">
      <c r="A335" s="512">
        <v>240</v>
      </c>
      <c r="B335" s="575" t="s">
        <v>199</v>
      </c>
      <c r="C335" s="513">
        <v>5</v>
      </c>
      <c r="D335" s="565" t="str">
        <f>IF(D156=1,AA335,"     Genere")</f>
        <v>     Genere</v>
      </c>
      <c r="X335" s="605">
        <f ca="1" t="shared" si="12"/>
        <v>1</v>
      </c>
      <c r="Y335" s="605">
        <f ca="1">INT(RAND()*D154*D155*5)</f>
        <v>9</v>
      </c>
      <c r="Z335" s="605">
        <f>IF(X335=0,D154-Y335,D154+Y335)</f>
        <v>29</v>
      </c>
      <c r="AA335" s="605">
        <f t="shared" si="13"/>
        <v>29</v>
      </c>
    </row>
    <row r="336" spans="1:27" ht="12.75">
      <c r="A336" s="512">
        <v>240</v>
      </c>
      <c r="B336" s="575" t="s">
        <v>199</v>
      </c>
      <c r="C336" s="513">
        <v>6</v>
      </c>
      <c r="D336" s="565" t="str">
        <f>IF(D156=1,AA336,"     Genere")</f>
        <v>     Genere</v>
      </c>
      <c r="X336" s="605">
        <f ca="1" t="shared" si="12"/>
        <v>1</v>
      </c>
      <c r="Y336" s="605">
        <f ca="1">INT(RAND()*D154*D155*5)</f>
        <v>14</v>
      </c>
      <c r="Z336" s="605">
        <f>IF(X336=0,D154-Y336,D154+Y336)</f>
        <v>34</v>
      </c>
      <c r="AA336" s="605">
        <f t="shared" si="13"/>
        <v>34</v>
      </c>
    </row>
    <row r="337" spans="1:27" ht="12.75">
      <c r="A337" s="512">
        <v>240</v>
      </c>
      <c r="B337" s="575" t="s">
        <v>199</v>
      </c>
      <c r="C337" s="513">
        <v>7</v>
      </c>
      <c r="D337" s="565" t="str">
        <f>IF(D156=1,AA337,"     Genere")</f>
        <v>     Genere</v>
      </c>
      <c r="X337" s="605">
        <f ca="1" t="shared" si="12"/>
        <v>1</v>
      </c>
      <c r="Y337" s="605">
        <f ca="1">INT(RAND()*D154*D155*5)</f>
        <v>11</v>
      </c>
      <c r="Z337" s="605">
        <f>IF(X337=0,D154-Y337,D154+Y337)</f>
        <v>31</v>
      </c>
      <c r="AA337" s="605">
        <f t="shared" si="13"/>
        <v>31</v>
      </c>
    </row>
    <row r="338" spans="1:27" ht="12.75">
      <c r="A338" s="512">
        <v>240</v>
      </c>
      <c r="B338" s="575" t="s">
        <v>199</v>
      </c>
      <c r="C338" s="513">
        <v>8</v>
      </c>
      <c r="D338" s="565" t="str">
        <f>IF(D156=1,AA338,"     Genere")</f>
        <v>     Genere</v>
      </c>
      <c r="X338" s="605">
        <f ca="1" t="shared" si="12"/>
        <v>0</v>
      </c>
      <c r="Y338" s="605">
        <f ca="1">INT(RAND()*D154*D155*5)</f>
        <v>0</v>
      </c>
      <c r="Z338" s="605">
        <f>IF(X338=0,D154-Y338,D154+Y338)</f>
        <v>20</v>
      </c>
      <c r="AA338" s="605">
        <f t="shared" si="13"/>
        <v>20</v>
      </c>
    </row>
    <row r="339" spans="1:27" ht="12.75">
      <c r="A339" s="512">
        <v>240</v>
      </c>
      <c r="B339" s="575" t="s">
        <v>199</v>
      </c>
      <c r="C339" s="513">
        <v>9</v>
      </c>
      <c r="D339" s="565" t="str">
        <f>IF(D156=1,AA339,"     Genere")</f>
        <v>     Genere</v>
      </c>
      <c r="X339" s="605">
        <f ca="1" t="shared" si="12"/>
        <v>1</v>
      </c>
      <c r="Y339" s="605">
        <f ca="1">INT(RAND()*D154*D155*5)</f>
        <v>8</v>
      </c>
      <c r="Z339" s="605">
        <f>IF(X339=0,D154-Y339,D154+Y339)</f>
        <v>28</v>
      </c>
      <c r="AA339" s="605">
        <f t="shared" si="13"/>
        <v>28</v>
      </c>
    </row>
    <row r="340" spans="1:27" ht="12.75">
      <c r="A340" s="512">
        <v>240</v>
      </c>
      <c r="B340" s="575" t="s">
        <v>199</v>
      </c>
      <c r="C340" s="513">
        <v>10</v>
      </c>
      <c r="D340" s="565" t="str">
        <f>IF(D156=1,AA340,"     Genere")</f>
        <v>     Genere</v>
      </c>
      <c r="X340" s="605">
        <f ca="1" t="shared" si="12"/>
        <v>1</v>
      </c>
      <c r="Y340" s="605">
        <f ca="1">INT(RAND()*D154*D155*5)</f>
        <v>7</v>
      </c>
      <c r="Z340" s="605">
        <f>IF(X340=0,D154-Y340,D154+Y340)</f>
        <v>27</v>
      </c>
      <c r="AA340" s="605">
        <f t="shared" si="13"/>
        <v>27</v>
      </c>
    </row>
    <row r="341" spans="1:27" ht="12.75">
      <c r="A341" s="512">
        <v>240</v>
      </c>
      <c r="B341" s="575" t="s">
        <v>200</v>
      </c>
      <c r="C341" s="513">
        <v>1</v>
      </c>
      <c r="D341" s="565" t="str">
        <f>IF(D156=1,AA341,"     Genere")</f>
        <v>     Genere</v>
      </c>
      <c r="X341" s="605">
        <f ca="1" t="shared" si="12"/>
        <v>1</v>
      </c>
      <c r="Y341" s="605">
        <f ca="1">INT(RAND()*D154*D155*5)</f>
        <v>7</v>
      </c>
      <c r="Z341" s="605">
        <f>IF(X341=0,D154-Y341,D154+Y341)</f>
        <v>27</v>
      </c>
      <c r="AA341" s="605">
        <f t="shared" si="13"/>
        <v>27</v>
      </c>
    </row>
    <row r="342" spans="1:27" ht="12.75">
      <c r="A342" s="512">
        <v>240</v>
      </c>
      <c r="B342" s="575" t="s">
        <v>200</v>
      </c>
      <c r="C342" s="513">
        <v>2</v>
      </c>
      <c r="D342" s="565" t="str">
        <f>IF(D156=1,AA342,"     Genere")</f>
        <v>     Genere</v>
      </c>
      <c r="X342" s="605">
        <f ca="1" t="shared" si="12"/>
        <v>0</v>
      </c>
      <c r="Y342" s="605">
        <f ca="1">INT(RAND()*D154*D155*5)</f>
        <v>10</v>
      </c>
      <c r="Z342" s="605">
        <f>IF(X342=0,D154-Y342,D154+Y342)</f>
        <v>10</v>
      </c>
      <c r="AA342" s="605">
        <f t="shared" si="13"/>
        <v>10</v>
      </c>
    </row>
    <row r="343" spans="1:27" ht="12.75">
      <c r="A343" s="512">
        <v>240</v>
      </c>
      <c r="B343" s="575" t="s">
        <v>200</v>
      </c>
      <c r="C343" s="513">
        <v>3</v>
      </c>
      <c r="D343" s="565" t="str">
        <f>IF(D156=1,AA343,"     Genere")</f>
        <v>     Genere</v>
      </c>
      <c r="X343" s="605">
        <f ca="1" t="shared" si="12"/>
        <v>0</v>
      </c>
      <c r="Y343" s="605">
        <f ca="1">INT(RAND()*D154*D155*5)</f>
        <v>8</v>
      </c>
      <c r="Z343" s="605">
        <f>IF(X343=0,D154-Y343,D154+Y343)</f>
        <v>12</v>
      </c>
      <c r="AA343" s="605">
        <f t="shared" si="13"/>
        <v>12</v>
      </c>
    </row>
    <row r="344" spans="1:27" ht="12.75">
      <c r="A344" s="512">
        <v>240</v>
      </c>
      <c r="B344" s="575" t="s">
        <v>200</v>
      </c>
      <c r="C344" s="513">
        <v>4</v>
      </c>
      <c r="D344" s="565" t="str">
        <f>IF(D156=1,AA344,"     Genere")</f>
        <v>     Genere</v>
      </c>
      <c r="X344" s="605">
        <f ca="1" t="shared" si="12"/>
        <v>0</v>
      </c>
      <c r="Y344" s="605">
        <f ca="1">INT(RAND()*D154*D155*5)</f>
        <v>10</v>
      </c>
      <c r="Z344" s="605">
        <f>IF(X344=0,D154-Y344,D154+Y344)</f>
        <v>10</v>
      </c>
      <c r="AA344" s="605">
        <f t="shared" si="13"/>
        <v>10</v>
      </c>
    </row>
    <row r="345" spans="1:27" ht="12.75">
      <c r="A345" s="512">
        <v>240</v>
      </c>
      <c r="B345" s="575" t="s">
        <v>200</v>
      </c>
      <c r="C345" s="513">
        <v>5</v>
      </c>
      <c r="D345" s="565" t="str">
        <f>IF(D156=1,AA345,"     Genere")</f>
        <v>     Genere</v>
      </c>
      <c r="X345" s="605">
        <f ca="1" t="shared" si="12"/>
        <v>1</v>
      </c>
      <c r="Y345" s="605">
        <f ca="1">INT(RAND()*D154*D155*5)</f>
        <v>7</v>
      </c>
      <c r="Z345" s="605">
        <f>IF(X345=0,D154-Y345,D154+Y345)</f>
        <v>27</v>
      </c>
      <c r="AA345" s="605">
        <f t="shared" si="13"/>
        <v>27</v>
      </c>
    </row>
    <row r="346" spans="1:27" ht="12.75">
      <c r="A346" s="512">
        <v>240</v>
      </c>
      <c r="B346" s="575" t="s">
        <v>200</v>
      </c>
      <c r="C346" s="513">
        <v>6</v>
      </c>
      <c r="D346" s="565" t="str">
        <f>IF(D156=1,AA346,"     Genere")</f>
        <v>     Genere</v>
      </c>
      <c r="X346" s="605">
        <f ca="1" t="shared" si="12"/>
        <v>0</v>
      </c>
      <c r="Y346" s="605">
        <f ca="1">INT(RAND()*D154*D155*5)</f>
        <v>19</v>
      </c>
      <c r="Z346" s="605">
        <f>IF(X346=0,D154-Y346,D154+Y346)</f>
        <v>1</v>
      </c>
      <c r="AA346" s="605">
        <f t="shared" si="13"/>
        <v>3</v>
      </c>
    </row>
    <row r="347" spans="1:27" ht="12.75">
      <c r="A347" s="512">
        <v>240</v>
      </c>
      <c r="B347" s="575" t="s">
        <v>200</v>
      </c>
      <c r="C347" s="513">
        <v>7</v>
      </c>
      <c r="D347" s="565" t="str">
        <f>IF(D156=1,AA347,"     Genere")</f>
        <v>     Genere</v>
      </c>
      <c r="X347" s="605">
        <f ca="1" t="shared" si="12"/>
        <v>1</v>
      </c>
      <c r="Y347" s="605">
        <f ca="1">INT(RAND()*D154*D155*5)</f>
        <v>7</v>
      </c>
      <c r="Z347" s="605">
        <f>IF(X347=0,D154-Y347,D154+Y347)</f>
        <v>27</v>
      </c>
      <c r="AA347" s="605">
        <f t="shared" si="13"/>
        <v>27</v>
      </c>
    </row>
    <row r="348" spans="1:27" ht="12.75">
      <c r="A348" s="512">
        <v>240</v>
      </c>
      <c r="B348" s="575" t="s">
        <v>200</v>
      </c>
      <c r="C348" s="513">
        <v>8</v>
      </c>
      <c r="D348" s="565" t="str">
        <f>IF(D156=1,AA348,"     Genere")</f>
        <v>     Genere</v>
      </c>
      <c r="X348" s="605">
        <f ca="1" t="shared" si="12"/>
        <v>1</v>
      </c>
      <c r="Y348" s="605">
        <f ca="1">INT(RAND()*D154*D155*5)</f>
        <v>19</v>
      </c>
      <c r="Z348" s="605">
        <f>IF(X348=0,D154-Y348,D154+Y348)</f>
        <v>39</v>
      </c>
      <c r="AA348" s="605">
        <f t="shared" si="13"/>
        <v>39</v>
      </c>
    </row>
    <row r="349" spans="1:27" ht="12.75">
      <c r="A349" s="512">
        <v>240</v>
      </c>
      <c r="B349" s="575" t="s">
        <v>200</v>
      </c>
      <c r="C349" s="513">
        <v>9</v>
      </c>
      <c r="D349" s="565" t="str">
        <f>IF(D156=1,AA349,"     Genere")</f>
        <v>     Genere</v>
      </c>
      <c r="X349" s="605">
        <f ca="1" t="shared" si="12"/>
        <v>1</v>
      </c>
      <c r="Y349" s="605">
        <f ca="1">INT(RAND()*D154*D155*5)</f>
        <v>10</v>
      </c>
      <c r="Z349" s="605">
        <f>IF(X349=0,D154-Y349,D154+Y349)</f>
        <v>30</v>
      </c>
      <c r="AA349" s="605">
        <f t="shared" si="13"/>
        <v>30</v>
      </c>
    </row>
    <row r="350" spans="1:27" ht="12.75">
      <c r="A350" s="512">
        <v>240</v>
      </c>
      <c r="B350" s="575" t="s">
        <v>200</v>
      </c>
      <c r="C350" s="513">
        <v>10</v>
      </c>
      <c r="D350" s="565" t="str">
        <f>IF(D156=1,AA350,"     Genere")</f>
        <v>     Genere</v>
      </c>
      <c r="X350" s="605">
        <f ca="1" t="shared" si="12"/>
        <v>1</v>
      </c>
      <c r="Y350" s="605">
        <f ca="1">INT(RAND()*D154*D155*5)</f>
        <v>6</v>
      </c>
      <c r="Z350" s="605">
        <f>IF(X350=0,D154-Y350,D154+Y350)</f>
        <v>26</v>
      </c>
      <c r="AA350" s="605">
        <f t="shared" si="13"/>
        <v>26</v>
      </c>
    </row>
    <row r="351" spans="1:27" ht="12.75">
      <c r="A351" s="512">
        <v>240</v>
      </c>
      <c r="B351" s="575" t="s">
        <v>128</v>
      </c>
      <c r="C351" s="513">
        <v>1</v>
      </c>
      <c r="D351" s="565" t="str">
        <f>IF(D156=1,AA351,"     Genere")</f>
        <v>     Genere</v>
      </c>
      <c r="X351" s="605">
        <f ca="1" t="shared" si="12"/>
        <v>1</v>
      </c>
      <c r="Y351" s="605">
        <f ca="1">INT(RAND()*D154*D155*5)</f>
        <v>0</v>
      </c>
      <c r="Z351" s="605">
        <f>IF(X351=0,D154-Y351,D154+Y351)</f>
        <v>20</v>
      </c>
      <c r="AA351" s="605">
        <f t="shared" si="13"/>
        <v>20</v>
      </c>
    </row>
    <row r="352" spans="1:27" ht="12.75">
      <c r="A352" s="512">
        <v>240</v>
      </c>
      <c r="B352" s="575" t="s">
        <v>128</v>
      </c>
      <c r="C352" s="513">
        <v>2</v>
      </c>
      <c r="D352" s="565" t="str">
        <f>IF(D156=1,AA352,"     Genere")</f>
        <v>     Genere</v>
      </c>
      <c r="X352" s="605">
        <f ca="1" t="shared" si="12"/>
        <v>0</v>
      </c>
      <c r="Y352" s="605">
        <f ca="1">INT(RAND()*D154*D155*5)</f>
        <v>12</v>
      </c>
      <c r="Z352" s="605">
        <f>IF(X352=0,D154-Y352,D154+Y352)</f>
        <v>8</v>
      </c>
      <c r="AA352" s="605">
        <f t="shared" si="13"/>
        <v>8</v>
      </c>
    </row>
    <row r="353" spans="1:27" ht="12.75">
      <c r="A353" s="512">
        <v>240</v>
      </c>
      <c r="B353" s="575" t="s">
        <v>128</v>
      </c>
      <c r="C353" s="513">
        <v>3</v>
      </c>
      <c r="D353" s="565" t="str">
        <f>IF(D156=1,AA353,"     Genere")</f>
        <v>     Genere</v>
      </c>
      <c r="X353" s="605">
        <f ca="1" t="shared" si="12"/>
        <v>1</v>
      </c>
      <c r="Y353" s="605">
        <f ca="1">INT(RAND()*D154*D155*5)</f>
        <v>8</v>
      </c>
      <c r="Z353" s="605">
        <f>IF(X353=0,D154-Y353,D154+Y353)</f>
        <v>28</v>
      </c>
      <c r="AA353" s="605">
        <f t="shared" si="13"/>
        <v>28</v>
      </c>
    </row>
    <row r="354" spans="1:27" ht="12.75">
      <c r="A354" s="512">
        <v>240</v>
      </c>
      <c r="B354" s="575" t="s">
        <v>128</v>
      </c>
      <c r="C354" s="513">
        <v>4</v>
      </c>
      <c r="D354" s="565" t="str">
        <f>IF(D156=1,AA354,"     Genere")</f>
        <v>     Genere</v>
      </c>
      <c r="X354" s="605">
        <f aca="true" ca="1" t="shared" si="14" ref="X354:X360">INT(RAND()*2)</f>
        <v>1</v>
      </c>
      <c r="Y354" s="605">
        <f ca="1">INT(RAND()*D154*D155*5)</f>
        <v>3</v>
      </c>
      <c r="Z354" s="605">
        <f>IF(X354=0,D154-Y354,D154+Y354)</f>
        <v>23</v>
      </c>
      <c r="AA354" s="605">
        <f aca="true" t="shared" si="15" ref="AA354:AA360">IF(Z354&lt;3,3,Z354)</f>
        <v>23</v>
      </c>
    </row>
    <row r="355" spans="1:27" ht="12.75">
      <c r="A355" s="512">
        <v>240</v>
      </c>
      <c r="B355" s="575" t="s">
        <v>128</v>
      </c>
      <c r="C355" s="513">
        <v>5</v>
      </c>
      <c r="D355" s="565" t="str">
        <f>IF(D156=1,AA355,"     Genere")</f>
        <v>     Genere</v>
      </c>
      <c r="X355" s="605">
        <f ca="1" t="shared" si="14"/>
        <v>0</v>
      </c>
      <c r="Y355" s="605">
        <f ca="1">INT(RAND()*D154*D155*5)</f>
        <v>7</v>
      </c>
      <c r="Z355" s="605">
        <f>IF(X355=0,D154-Y355,D154+Y355)</f>
        <v>13</v>
      </c>
      <c r="AA355" s="605">
        <f t="shared" si="15"/>
        <v>13</v>
      </c>
    </row>
    <row r="356" spans="1:27" ht="12.75">
      <c r="A356" s="512">
        <v>240</v>
      </c>
      <c r="B356" s="575" t="s">
        <v>128</v>
      </c>
      <c r="C356" s="513">
        <v>6</v>
      </c>
      <c r="D356" s="565" t="str">
        <f>IF(D156=1,AA356,"     Genere")</f>
        <v>     Genere</v>
      </c>
      <c r="X356" s="605">
        <f ca="1" t="shared" si="14"/>
        <v>1</v>
      </c>
      <c r="Y356" s="605">
        <f ca="1">INT(RAND()*D154*D155*5)</f>
        <v>16</v>
      </c>
      <c r="Z356" s="605">
        <f>IF(X356=0,D154-Y356,D154+Y356)</f>
        <v>36</v>
      </c>
      <c r="AA356" s="605">
        <f t="shared" si="15"/>
        <v>36</v>
      </c>
    </row>
    <row r="357" spans="1:27" ht="12.75">
      <c r="A357" s="512">
        <v>240</v>
      </c>
      <c r="B357" s="575" t="s">
        <v>128</v>
      </c>
      <c r="C357" s="513">
        <v>7</v>
      </c>
      <c r="D357" s="565" t="str">
        <f>IF(D156=1,AA357,"     Genere")</f>
        <v>     Genere</v>
      </c>
      <c r="X357" s="605">
        <f ca="1" t="shared" si="14"/>
        <v>1</v>
      </c>
      <c r="Y357" s="605">
        <f ca="1">INT(RAND()*D154*D155*5)</f>
        <v>7</v>
      </c>
      <c r="Z357" s="605">
        <f>IF(X357=0,D154-Y357,D154+Y357)</f>
        <v>27</v>
      </c>
      <c r="AA357" s="605">
        <f t="shared" si="15"/>
        <v>27</v>
      </c>
    </row>
    <row r="358" spans="1:27" ht="12.75">
      <c r="A358" s="512">
        <v>240</v>
      </c>
      <c r="B358" s="575" t="s">
        <v>128</v>
      </c>
      <c r="C358" s="513">
        <v>8</v>
      </c>
      <c r="D358" s="565" t="str">
        <f>IF(D156=1,AA358,"     Genere")</f>
        <v>     Genere</v>
      </c>
      <c r="X358" s="605">
        <f ca="1" t="shared" si="14"/>
        <v>0</v>
      </c>
      <c r="Y358" s="605">
        <f ca="1">INT(RAND()*D154*D155*5)</f>
        <v>5</v>
      </c>
      <c r="Z358" s="605">
        <f>IF(X358=0,D154-Y358,D154+Y358)</f>
        <v>15</v>
      </c>
      <c r="AA358" s="605">
        <f t="shared" si="15"/>
        <v>15</v>
      </c>
    </row>
    <row r="359" spans="1:27" ht="12.75">
      <c r="A359" s="512">
        <v>240</v>
      </c>
      <c r="B359" s="575" t="s">
        <v>128</v>
      </c>
      <c r="C359" s="513">
        <v>9</v>
      </c>
      <c r="D359" s="565" t="str">
        <f>IF(D156=1,AA359,"     Genere")</f>
        <v>     Genere</v>
      </c>
      <c r="X359" s="605">
        <f ca="1" t="shared" si="14"/>
        <v>0</v>
      </c>
      <c r="Y359" s="605">
        <f ca="1">INT(RAND()*D154*D155*5)</f>
        <v>8</v>
      </c>
      <c r="Z359" s="605">
        <f>IF(X359=0,D154-Y359,D154+Y359)</f>
        <v>12</v>
      </c>
      <c r="AA359" s="605">
        <f t="shared" si="15"/>
        <v>12</v>
      </c>
    </row>
    <row r="360" spans="1:27" ht="12.75">
      <c r="A360" s="520">
        <v>240</v>
      </c>
      <c r="B360" s="576" t="s">
        <v>128</v>
      </c>
      <c r="C360" s="521">
        <v>10</v>
      </c>
      <c r="D360" s="566" t="str">
        <f>IF(D156=1,AA360,"     Genere")</f>
        <v>     Genere</v>
      </c>
      <c r="X360" s="605">
        <f ca="1" t="shared" si="14"/>
        <v>1</v>
      </c>
      <c r="Y360" s="605">
        <f ca="1">INT(RAND()*D154*D155*5)</f>
        <v>3</v>
      </c>
      <c r="Z360" s="605">
        <f>IF(X360=0,D154-Y360,D154+Y360)</f>
        <v>23</v>
      </c>
      <c r="AA360" s="605">
        <f t="shared" si="15"/>
        <v>23</v>
      </c>
    </row>
    <row r="361" ht="12.75"/>
    <row r="362" ht="12.75"/>
    <row r="363" ht="12.75"/>
    <row r="364" ht="15.75">
      <c r="A364" s="577" t="s">
        <v>288</v>
      </c>
    </row>
    <row r="365" ht="12.75"/>
    <row r="366" spans="1:5" ht="13.5" thickBot="1">
      <c r="A366" s="508" t="s">
        <v>279</v>
      </c>
      <c r="B366" s="509"/>
      <c r="C366" s="509"/>
      <c r="D366" s="510" t="s">
        <v>9</v>
      </c>
      <c r="E366" s="578" t="s">
        <v>71</v>
      </c>
    </row>
    <row r="367" spans="1:5" ht="13.5" thickTop="1">
      <c r="A367" s="512" t="s">
        <v>289</v>
      </c>
      <c r="B367" s="513"/>
      <c r="C367" s="513"/>
      <c r="D367" s="514">
        <v>60</v>
      </c>
      <c r="E367" s="579" t="str">
        <f>IF(D369=1,AVERAGE(C372:C519),"    Genere")</f>
        <v>    Genere</v>
      </c>
    </row>
    <row r="368" spans="1:5" ht="13.5" thickBot="1">
      <c r="A368" s="517" t="s">
        <v>65</v>
      </c>
      <c r="B368" s="518"/>
      <c r="C368" s="518"/>
      <c r="D368" s="580">
        <v>0.3</v>
      </c>
      <c r="E368" s="571" t="str">
        <f>IF(D369=1,STDEV(C372:C519)/E367,"    Genere")</f>
        <v>    Genere</v>
      </c>
    </row>
    <row r="369" spans="1:5" ht="12.75">
      <c r="A369" s="520" t="s">
        <v>290</v>
      </c>
      <c r="B369" s="521"/>
      <c r="C369" s="521"/>
      <c r="D369" s="522">
        <v>0</v>
      </c>
      <c r="E369" s="523"/>
    </row>
    <row r="370" ht="12.75"/>
    <row r="371" spans="1:26" ht="13.5" thickBot="1">
      <c r="A371" s="508" t="s">
        <v>151</v>
      </c>
      <c r="B371" s="543" t="s">
        <v>150</v>
      </c>
      <c r="C371" s="544" t="s">
        <v>158</v>
      </c>
      <c r="X371" s="605" t="s">
        <v>150</v>
      </c>
      <c r="Y371" s="605" t="s">
        <v>291</v>
      </c>
      <c r="Z371" s="605">
        <v>1.7</v>
      </c>
    </row>
    <row r="372" spans="1:29" ht="13.5" thickTop="1">
      <c r="A372" s="512" t="s">
        <v>153</v>
      </c>
      <c r="B372" s="565" t="str">
        <f>IF(D369=1,X372,"     Genere")</f>
        <v>     Genere</v>
      </c>
      <c r="C372" s="603" t="str">
        <f>IF(D369=1,AC372,"    Genere")</f>
        <v>    Genere</v>
      </c>
      <c r="X372" s="605">
        <f aca="true" ca="1" t="shared" si="16" ref="X372:X500">INT(RAND()*9)+1</f>
        <v>6</v>
      </c>
      <c r="Y372" s="605">
        <v>-3</v>
      </c>
      <c r="Z372" s="605">
        <f ca="1">RAND()*D367*D368*Z371</f>
        <v>0.7928094196819404</v>
      </c>
      <c r="AA372" s="605">
        <f>D367+Y372</f>
        <v>57</v>
      </c>
      <c r="AB372" s="605">
        <f ca="1">INT(RAND()*2)</f>
        <v>1</v>
      </c>
      <c r="AC372" s="605">
        <f>INT((IF(AB372=0,AA372-Z372,AA372+Z372))*100)/100</f>
        <v>57.79</v>
      </c>
    </row>
    <row r="373" spans="1:29" ht="12.75">
      <c r="A373" s="512" t="s">
        <v>153</v>
      </c>
      <c r="B373" s="565" t="str">
        <f>IF(D369=1,X373,"     Genere")</f>
        <v>     Genere</v>
      </c>
      <c r="C373" s="603" t="str">
        <f>IF(D369=1,AC373,"    Genere")</f>
        <v>    Genere</v>
      </c>
      <c r="X373" s="605">
        <f ca="1" t="shared" si="16"/>
        <v>5</v>
      </c>
      <c r="Y373" s="605">
        <v>-3</v>
      </c>
      <c r="Z373" s="605">
        <f ca="1">RAND()*D367*D368*Z371</f>
        <v>17.55895750683038</v>
      </c>
      <c r="AA373" s="605">
        <f>D367+Y373</f>
        <v>57</v>
      </c>
      <c r="AB373" s="605">
        <f aca="true" ca="1" t="shared" si="17" ref="AB373:AB436">INT(RAND()*2)</f>
        <v>1</v>
      </c>
      <c r="AC373" s="605">
        <f aca="true" t="shared" si="18" ref="AC373:AC436">INT((IF(AB373=0,AA373-Z373,AA373+Z373))*100)/100</f>
        <v>74.55</v>
      </c>
    </row>
    <row r="374" spans="1:29" ht="12.75">
      <c r="A374" s="512" t="s">
        <v>153</v>
      </c>
      <c r="B374" s="565" t="str">
        <f>IF(D369=1,X374,"     Genere")</f>
        <v>     Genere</v>
      </c>
      <c r="C374" s="603" t="str">
        <f>IF(D369=1,AC374,"    Genere")</f>
        <v>    Genere</v>
      </c>
      <c r="X374" s="605">
        <f ca="1" t="shared" si="16"/>
        <v>9</v>
      </c>
      <c r="Y374" s="605">
        <v>-3</v>
      </c>
      <c r="Z374" s="605">
        <f ca="1">RAND()*D367*D368*Z371</f>
        <v>22.94927725786507</v>
      </c>
      <c r="AA374" s="605">
        <f>D367+Y374</f>
        <v>57</v>
      </c>
      <c r="AB374" s="605">
        <f ca="1" t="shared" si="17"/>
        <v>0</v>
      </c>
      <c r="AC374" s="605">
        <f t="shared" si="18"/>
        <v>34.05</v>
      </c>
    </row>
    <row r="375" spans="1:29" ht="12.75">
      <c r="A375" s="512" t="s">
        <v>153</v>
      </c>
      <c r="B375" s="565" t="str">
        <f>IF(D369=1,X375,"     Genere")</f>
        <v>     Genere</v>
      </c>
      <c r="C375" s="603" t="str">
        <f>IF(D369=1,AC375,"    Genere")</f>
        <v>    Genere</v>
      </c>
      <c r="X375" s="605">
        <f ca="1" t="shared" si="16"/>
        <v>8</v>
      </c>
      <c r="Y375" s="605">
        <v>-3</v>
      </c>
      <c r="Z375" s="605">
        <f ca="1">RAND()*D367*D368*Z371</f>
        <v>6.144409347270243</v>
      </c>
      <c r="AA375" s="605">
        <f>D367+Y375</f>
        <v>57</v>
      </c>
      <c r="AB375" s="605">
        <f ca="1" t="shared" si="17"/>
        <v>0</v>
      </c>
      <c r="AC375" s="605">
        <f t="shared" si="18"/>
        <v>50.85</v>
      </c>
    </row>
    <row r="376" spans="1:29" ht="12.75">
      <c r="A376" s="512" t="s">
        <v>153</v>
      </c>
      <c r="B376" s="565" t="str">
        <f>IF(D369=1,X376,"     Genere")</f>
        <v>     Genere</v>
      </c>
      <c r="C376" s="603" t="str">
        <f>IF(D369=1,AC376,"    Genere")</f>
        <v>    Genere</v>
      </c>
      <c r="X376" s="605">
        <f ca="1" t="shared" si="16"/>
        <v>6</v>
      </c>
      <c r="Y376" s="605">
        <v>-3</v>
      </c>
      <c r="Z376" s="605">
        <f ca="1">RAND()*D367*D368*Z371</f>
        <v>25.15038692347957</v>
      </c>
      <c r="AA376" s="605">
        <f>D367+Y376</f>
        <v>57</v>
      </c>
      <c r="AB376" s="605">
        <f ca="1" t="shared" si="17"/>
        <v>0</v>
      </c>
      <c r="AC376" s="605">
        <f t="shared" si="18"/>
        <v>31.84</v>
      </c>
    </row>
    <row r="377" spans="1:29" ht="12.75">
      <c r="A377" s="512" t="s">
        <v>153</v>
      </c>
      <c r="B377" s="565" t="str">
        <f>IF(D369=1,X377,"     Genere")</f>
        <v>     Genere</v>
      </c>
      <c r="C377" s="603" t="str">
        <f>IF(D369=1,AC377,"    Genere")</f>
        <v>    Genere</v>
      </c>
      <c r="X377" s="605">
        <f ca="1" t="shared" si="16"/>
        <v>2</v>
      </c>
      <c r="Y377" s="605">
        <v>-3</v>
      </c>
      <c r="Z377" s="605">
        <f ca="1">RAND()*D367*D368*Z371</f>
        <v>13.686554846807095</v>
      </c>
      <c r="AA377" s="605">
        <f>D367+Y377</f>
        <v>57</v>
      </c>
      <c r="AB377" s="605">
        <f ca="1" t="shared" si="17"/>
        <v>0</v>
      </c>
      <c r="AC377" s="605">
        <f t="shared" si="18"/>
        <v>43.31</v>
      </c>
    </row>
    <row r="378" spans="1:29" ht="12.75">
      <c r="A378" s="512" t="s">
        <v>153</v>
      </c>
      <c r="B378" s="565" t="str">
        <f>IF(D369=1,X378,"     Genere")</f>
        <v>     Genere</v>
      </c>
      <c r="C378" s="603" t="str">
        <f>IF(D369=1,AC378,"    Genere")</f>
        <v>    Genere</v>
      </c>
      <c r="X378" s="605">
        <f ca="1" t="shared" si="16"/>
        <v>3</v>
      </c>
      <c r="Y378" s="605">
        <v>-3</v>
      </c>
      <c r="Z378" s="605">
        <f ca="1">RAND()*D367*D368*Z371</f>
        <v>28.797070266912527</v>
      </c>
      <c r="AA378" s="605">
        <f>D367+Y378</f>
        <v>57</v>
      </c>
      <c r="AB378" s="605">
        <f ca="1" t="shared" si="17"/>
        <v>0</v>
      </c>
      <c r="AC378" s="605">
        <f t="shared" si="18"/>
        <v>28.2</v>
      </c>
    </row>
    <row r="379" spans="1:29" ht="12.75">
      <c r="A379" s="512" t="s">
        <v>153</v>
      </c>
      <c r="B379" s="565" t="str">
        <f>IF(D369=1,X379,"     Genere")</f>
        <v>     Genere</v>
      </c>
      <c r="C379" s="603" t="str">
        <f>IF(D369=1,AC379,"    Genere")</f>
        <v>    Genere</v>
      </c>
      <c r="X379" s="605">
        <f ca="1" t="shared" si="16"/>
        <v>3</v>
      </c>
      <c r="Y379" s="605">
        <v>-3</v>
      </c>
      <c r="Z379" s="605">
        <f ca="1">RAND()*D367*D368*Z371</f>
        <v>18.813451609645945</v>
      </c>
      <c r="AA379" s="605">
        <f>D367+Y379</f>
        <v>57</v>
      </c>
      <c r="AB379" s="605">
        <f ca="1" t="shared" si="17"/>
        <v>0</v>
      </c>
      <c r="AC379" s="605">
        <f t="shared" si="18"/>
        <v>38.18</v>
      </c>
    </row>
    <row r="380" spans="1:29" ht="12.75">
      <c r="A380" s="512" t="s">
        <v>153</v>
      </c>
      <c r="B380" s="565" t="str">
        <f>IF(D369=1,X380,"     Genere")</f>
        <v>     Genere</v>
      </c>
      <c r="C380" s="603" t="str">
        <f>IF(D369=1,AC380,"    Genere")</f>
        <v>    Genere</v>
      </c>
      <c r="X380" s="605">
        <f ca="1" t="shared" si="16"/>
        <v>3</v>
      </c>
      <c r="Y380" s="605">
        <v>-3</v>
      </c>
      <c r="Z380" s="605">
        <f ca="1">RAND()*D367*D368*Z371</f>
        <v>26.371484795148476</v>
      </c>
      <c r="AA380" s="605">
        <f>D367+Y380</f>
        <v>57</v>
      </c>
      <c r="AB380" s="605">
        <f ca="1" t="shared" si="17"/>
        <v>0</v>
      </c>
      <c r="AC380" s="605">
        <f t="shared" si="18"/>
        <v>30.62</v>
      </c>
    </row>
    <row r="381" spans="1:29" ht="12.75">
      <c r="A381" s="512" t="s">
        <v>153</v>
      </c>
      <c r="B381" s="565" t="str">
        <f>IF(D369=1,X381,"     Genere")</f>
        <v>     Genere</v>
      </c>
      <c r="C381" s="603" t="str">
        <f>IF(D369=1,AC381,"    Genere")</f>
        <v>    Genere</v>
      </c>
      <c r="X381" s="605">
        <f ca="1" t="shared" si="16"/>
        <v>2</v>
      </c>
      <c r="Y381" s="605">
        <v>-4</v>
      </c>
      <c r="Z381" s="605">
        <f ca="1">RAND()*D367*D368*Z371</f>
        <v>20.44618084596001</v>
      </c>
      <c r="AA381" s="605">
        <f>D367+Y381</f>
        <v>56</v>
      </c>
      <c r="AB381" s="605">
        <f ca="1" t="shared" si="17"/>
        <v>1</v>
      </c>
      <c r="AC381" s="605">
        <f t="shared" si="18"/>
        <v>76.44</v>
      </c>
    </row>
    <row r="382" spans="1:29" ht="12.75">
      <c r="A382" s="512" t="s">
        <v>153</v>
      </c>
      <c r="B382" s="565" t="str">
        <f>IF(D369=1,X382,"     Genere")</f>
        <v>     Genere</v>
      </c>
      <c r="C382" s="603" t="str">
        <f>IF(D369=1,AC382,"    Genere")</f>
        <v>    Genere</v>
      </c>
      <c r="X382" s="605">
        <f ca="1" t="shared" si="16"/>
        <v>9</v>
      </c>
      <c r="Y382" s="605">
        <v>-4</v>
      </c>
      <c r="Z382" s="605">
        <f ca="1">RAND()*D367*D368*Z371</f>
        <v>10.033603939623008</v>
      </c>
      <c r="AA382" s="605">
        <f>D367+Y382</f>
        <v>56</v>
      </c>
      <c r="AB382" s="605">
        <f ca="1" t="shared" si="17"/>
        <v>1</v>
      </c>
      <c r="AC382" s="605">
        <f t="shared" si="18"/>
        <v>66.03</v>
      </c>
    </row>
    <row r="383" spans="1:29" ht="12.75">
      <c r="A383" s="512" t="s">
        <v>153</v>
      </c>
      <c r="B383" s="565" t="str">
        <f>IF(D369=1,X383,"     Genere")</f>
        <v>     Genere</v>
      </c>
      <c r="C383" s="603" t="str">
        <f>IF(D369=1,AC383,"    Genere")</f>
        <v>    Genere</v>
      </c>
      <c r="X383" s="605">
        <f ca="1" t="shared" si="16"/>
        <v>6</v>
      </c>
      <c r="Y383" s="605">
        <v>-4</v>
      </c>
      <c r="Z383" s="605">
        <f ca="1">RAND()*D367*D368*Z371</f>
        <v>22.866328254182854</v>
      </c>
      <c r="AA383" s="605">
        <f>D367+Y383</f>
        <v>56</v>
      </c>
      <c r="AB383" s="605">
        <f ca="1" t="shared" si="17"/>
        <v>0</v>
      </c>
      <c r="AC383" s="605">
        <f t="shared" si="18"/>
        <v>33.13</v>
      </c>
    </row>
    <row r="384" spans="1:29" ht="12.75">
      <c r="A384" s="512" t="s">
        <v>153</v>
      </c>
      <c r="B384" s="565" t="str">
        <f>IF(D369=1,X384,"     Genere")</f>
        <v>     Genere</v>
      </c>
      <c r="C384" s="603" t="str">
        <f>IF(D369=1,AC384,"    Genere")</f>
        <v>    Genere</v>
      </c>
      <c r="X384" s="605">
        <f ca="1" t="shared" si="16"/>
        <v>8</v>
      </c>
      <c r="Y384" s="605">
        <v>-4</v>
      </c>
      <c r="Z384" s="605">
        <f ca="1">RAND()*D367*D368*Z371</f>
        <v>3.8274149213867337</v>
      </c>
      <c r="AA384" s="605">
        <f>D367+Y384</f>
        <v>56</v>
      </c>
      <c r="AB384" s="605">
        <f ca="1" t="shared" si="17"/>
        <v>0</v>
      </c>
      <c r="AC384" s="605">
        <f t="shared" si="18"/>
        <v>52.17</v>
      </c>
    </row>
    <row r="385" spans="1:29" ht="12.75">
      <c r="A385" s="512" t="s">
        <v>154</v>
      </c>
      <c r="B385" s="565" t="str">
        <f>IF(D369=1,X385,"     Genere")</f>
        <v>     Genere</v>
      </c>
      <c r="C385" s="603" t="str">
        <f>IF(D369=1,AC385,"    Genere")</f>
        <v>    Genere</v>
      </c>
      <c r="X385" s="605">
        <f ca="1" t="shared" si="16"/>
        <v>9</v>
      </c>
      <c r="Y385" s="605">
        <v>-4</v>
      </c>
      <c r="Z385" s="605">
        <f ca="1">RAND()*D367*D368*Z371</f>
        <v>1.4553253401571302</v>
      </c>
      <c r="AA385" s="605">
        <f>D367+Y385</f>
        <v>56</v>
      </c>
      <c r="AB385" s="605">
        <f ca="1" t="shared" si="17"/>
        <v>0</v>
      </c>
      <c r="AC385" s="605">
        <f t="shared" si="18"/>
        <v>54.54</v>
      </c>
    </row>
    <row r="386" spans="1:29" ht="12.75">
      <c r="A386" s="512" t="s">
        <v>154</v>
      </c>
      <c r="B386" s="565" t="str">
        <f>IF(D369=1,X386,"     Genere")</f>
        <v>     Genere</v>
      </c>
      <c r="C386" s="603" t="str">
        <f>IF(D369=1,AC386,"    Genere")</f>
        <v>    Genere</v>
      </c>
      <c r="X386" s="605">
        <f ca="1" t="shared" si="16"/>
        <v>3</v>
      </c>
      <c r="Y386" s="605">
        <v>-4</v>
      </c>
      <c r="Z386" s="605">
        <f ca="1">RAND()*D367*D368*Z371</f>
        <v>16.550724871269757</v>
      </c>
      <c r="AA386" s="605">
        <f>D367+Y386</f>
        <v>56</v>
      </c>
      <c r="AB386" s="605">
        <f ca="1" t="shared" si="17"/>
        <v>1</v>
      </c>
      <c r="AC386" s="605">
        <f t="shared" si="18"/>
        <v>72.55</v>
      </c>
    </row>
    <row r="387" spans="1:29" ht="12.75">
      <c r="A387" s="512" t="s">
        <v>154</v>
      </c>
      <c r="B387" s="565" t="str">
        <f>IF(D369=1,X387,"     Genere")</f>
        <v>     Genere</v>
      </c>
      <c r="C387" s="603" t="str">
        <f>IF(D369=1,AC387,"    Genere")</f>
        <v>    Genere</v>
      </c>
      <c r="X387" s="605">
        <f ca="1" t="shared" si="16"/>
        <v>2</v>
      </c>
      <c r="Y387" s="605">
        <v>-4</v>
      </c>
      <c r="Z387" s="605">
        <f ca="1">RAND()*D367*D368*Z371</f>
        <v>14.333163946309652</v>
      </c>
      <c r="AA387" s="605">
        <f>D367+Y387</f>
        <v>56</v>
      </c>
      <c r="AB387" s="605">
        <f ca="1" t="shared" si="17"/>
        <v>1</v>
      </c>
      <c r="AC387" s="605">
        <f t="shared" si="18"/>
        <v>70.33</v>
      </c>
    </row>
    <row r="388" spans="1:29" ht="12.75">
      <c r="A388" s="512" t="s">
        <v>154</v>
      </c>
      <c r="B388" s="565" t="str">
        <f>IF(D369=1,X388,"     Genere")</f>
        <v>     Genere</v>
      </c>
      <c r="C388" s="603" t="str">
        <f>IF(D369=1,AC388,"    Genere")</f>
        <v>    Genere</v>
      </c>
      <c r="X388" s="605">
        <f ca="1" t="shared" si="16"/>
        <v>5</v>
      </c>
      <c r="Y388" s="605">
        <v>-4</v>
      </c>
      <c r="Z388" s="605">
        <f ca="1">RAND()*D367*D368*Z371</f>
        <v>21.121076224921723</v>
      </c>
      <c r="AA388" s="605">
        <f>D367+Y388</f>
        <v>56</v>
      </c>
      <c r="AB388" s="605">
        <f ca="1" t="shared" si="17"/>
        <v>1</v>
      </c>
      <c r="AC388" s="605">
        <f t="shared" si="18"/>
        <v>77.12</v>
      </c>
    </row>
    <row r="389" spans="1:29" ht="12.75">
      <c r="A389" s="512" t="s">
        <v>154</v>
      </c>
      <c r="B389" s="565" t="str">
        <f>IF(D369=1,X389,"     Genere")</f>
        <v>     Genere</v>
      </c>
      <c r="C389" s="603" t="str">
        <f>IF(D369=1,AC389,"    Genere")</f>
        <v>    Genere</v>
      </c>
      <c r="X389" s="605">
        <f ca="1" t="shared" si="16"/>
        <v>4</v>
      </c>
      <c r="Y389" s="605">
        <v>-4</v>
      </c>
      <c r="Z389" s="605">
        <f ca="1">RAND()*D367*D368*Z371</f>
        <v>3.4639169731816355</v>
      </c>
      <c r="AA389" s="605">
        <f>D367+Y389</f>
        <v>56</v>
      </c>
      <c r="AB389" s="605">
        <f ca="1" t="shared" si="17"/>
        <v>1</v>
      </c>
      <c r="AC389" s="605">
        <f t="shared" si="18"/>
        <v>59.46</v>
      </c>
    </row>
    <row r="390" spans="1:29" ht="12.75">
      <c r="A390" s="512" t="s">
        <v>154</v>
      </c>
      <c r="B390" s="565" t="str">
        <f>IF(D369=1,X390,"     Genere")</f>
        <v>     Genere</v>
      </c>
      <c r="C390" s="603" t="str">
        <f>IF(D369=1,AC390,"    Genere")</f>
        <v>    Genere</v>
      </c>
      <c r="X390" s="605">
        <f ca="1" t="shared" si="16"/>
        <v>6</v>
      </c>
      <c r="Y390" s="605">
        <v>-4</v>
      </c>
      <c r="Z390" s="605">
        <f ca="1">RAND()*D367*D368*Z371</f>
        <v>26.471508360979296</v>
      </c>
      <c r="AA390" s="605">
        <f>D367+Y390</f>
        <v>56</v>
      </c>
      <c r="AB390" s="605">
        <f ca="1" t="shared" si="17"/>
        <v>0</v>
      </c>
      <c r="AC390" s="605">
        <f t="shared" si="18"/>
        <v>29.52</v>
      </c>
    </row>
    <row r="391" spans="1:29" ht="12.75">
      <c r="A391" s="512" t="s">
        <v>154</v>
      </c>
      <c r="B391" s="565" t="str">
        <f>IF(D369=1,X391,"     Genere")</f>
        <v>     Genere</v>
      </c>
      <c r="C391" s="603" t="str">
        <f>IF(D369=1,AC391,"    Genere")</f>
        <v>    Genere</v>
      </c>
      <c r="X391" s="605">
        <f ca="1" t="shared" si="16"/>
        <v>6</v>
      </c>
      <c r="Y391" s="605">
        <v>-4</v>
      </c>
      <c r="Z391" s="605">
        <f ca="1">RAND()*D367*D368*Z371</f>
        <v>15.399151575988826</v>
      </c>
      <c r="AA391" s="605">
        <f>D367+Y391</f>
        <v>56</v>
      </c>
      <c r="AB391" s="605">
        <f ca="1" t="shared" si="17"/>
        <v>1</v>
      </c>
      <c r="AC391" s="605">
        <f t="shared" si="18"/>
        <v>71.39</v>
      </c>
    </row>
    <row r="392" spans="1:29" ht="12.75">
      <c r="A392" s="512" t="s">
        <v>154</v>
      </c>
      <c r="B392" s="565" t="str">
        <f>IF(D369=1,X392,"     Genere")</f>
        <v>     Genere</v>
      </c>
      <c r="C392" s="603" t="str">
        <f>IF(D369=1,AC392,"    Genere")</f>
        <v>    Genere</v>
      </c>
      <c r="X392" s="605">
        <f ca="1" t="shared" si="16"/>
        <v>8</v>
      </c>
      <c r="Y392" s="605">
        <v>-4</v>
      </c>
      <c r="Z392" s="605">
        <f ca="1">RAND()*D367*D368*Z371</f>
        <v>20.74908627017683</v>
      </c>
      <c r="AA392" s="605">
        <f>D367+Y392</f>
        <v>56</v>
      </c>
      <c r="AB392" s="605">
        <f ca="1" t="shared" si="17"/>
        <v>0</v>
      </c>
      <c r="AC392" s="605">
        <f t="shared" si="18"/>
        <v>35.25</v>
      </c>
    </row>
    <row r="393" spans="1:29" ht="12.75">
      <c r="A393" s="512" t="s">
        <v>154</v>
      </c>
      <c r="B393" s="565" t="str">
        <f>IF(D369=1,X393,"     Genere")</f>
        <v>     Genere</v>
      </c>
      <c r="C393" s="603" t="str">
        <f>IF(D369=1,AC393,"    Genere")</f>
        <v>    Genere</v>
      </c>
      <c r="X393" s="605">
        <f ca="1" t="shared" si="16"/>
        <v>6</v>
      </c>
      <c r="Y393" s="605">
        <v>-4</v>
      </c>
      <c r="Z393" s="605">
        <f ca="1">RAND()*D367*D368*Z371</f>
        <v>3.499257914156346</v>
      </c>
      <c r="AA393" s="605">
        <f>D367+Y393</f>
        <v>56</v>
      </c>
      <c r="AB393" s="605">
        <f ca="1" t="shared" si="17"/>
        <v>1</v>
      </c>
      <c r="AC393" s="605">
        <f t="shared" si="18"/>
        <v>59.49</v>
      </c>
    </row>
    <row r="394" spans="1:29" ht="12.75">
      <c r="A394" s="512" t="s">
        <v>154</v>
      </c>
      <c r="B394" s="565" t="str">
        <f>IF(D369=1,X394,"     Genere")</f>
        <v>     Genere</v>
      </c>
      <c r="C394" s="603" t="str">
        <f>IF(D369=1,AC394,"    Genere")</f>
        <v>    Genere</v>
      </c>
      <c r="X394" s="605">
        <f ca="1" t="shared" si="16"/>
        <v>6</v>
      </c>
      <c r="Y394" s="605">
        <v>-4</v>
      </c>
      <c r="Z394" s="605">
        <f ca="1">RAND()*D367*D368*Z371</f>
        <v>5.525867143894188</v>
      </c>
      <c r="AA394" s="605">
        <f>D367+Y394</f>
        <v>56</v>
      </c>
      <c r="AB394" s="605">
        <f ca="1" t="shared" si="17"/>
        <v>0</v>
      </c>
      <c r="AC394" s="605">
        <f t="shared" si="18"/>
        <v>50.47</v>
      </c>
    </row>
    <row r="395" spans="1:29" ht="12.75">
      <c r="A395" s="512" t="s">
        <v>154</v>
      </c>
      <c r="B395" s="565" t="str">
        <f>IF(D369=1,X395,"     Genere")</f>
        <v>     Genere</v>
      </c>
      <c r="C395" s="603" t="str">
        <f>IF(D369=1,AC395,"    Genere")</f>
        <v>    Genere</v>
      </c>
      <c r="X395" s="605">
        <f ca="1" t="shared" si="16"/>
        <v>7</v>
      </c>
      <c r="Y395" s="605">
        <v>-4</v>
      </c>
      <c r="Z395" s="605">
        <f ca="1">RAND()*D367*D368*Z371</f>
        <v>8.573355297619916</v>
      </c>
      <c r="AA395" s="605">
        <f>D367+Y395</f>
        <v>56</v>
      </c>
      <c r="AB395" s="605">
        <f ca="1" t="shared" si="17"/>
        <v>0</v>
      </c>
      <c r="AC395" s="605">
        <f t="shared" si="18"/>
        <v>47.42</v>
      </c>
    </row>
    <row r="396" spans="1:29" ht="12.75">
      <c r="A396" s="512" t="s">
        <v>154</v>
      </c>
      <c r="B396" s="565" t="str">
        <f>IF(D369=1,X396,"     Genere")</f>
        <v>     Genere</v>
      </c>
      <c r="C396" s="603" t="str">
        <f>IF(D369=1,AC396,"    Genere")</f>
        <v>    Genere</v>
      </c>
      <c r="X396" s="605">
        <f ca="1" t="shared" si="16"/>
        <v>2</v>
      </c>
      <c r="Y396" s="605">
        <v>-4</v>
      </c>
      <c r="Z396" s="605">
        <f ca="1">RAND()*D367*D368*Z371</f>
        <v>25.12746457339184</v>
      </c>
      <c r="AA396" s="605">
        <f>D367+Y396</f>
        <v>56</v>
      </c>
      <c r="AB396" s="605">
        <f ca="1" t="shared" si="17"/>
        <v>1</v>
      </c>
      <c r="AC396" s="605">
        <f t="shared" si="18"/>
        <v>81.12</v>
      </c>
    </row>
    <row r="397" spans="1:29" ht="12.75">
      <c r="A397" s="512" t="s">
        <v>154</v>
      </c>
      <c r="B397" s="565" t="str">
        <f>IF(D369=1,X397,"     Genere")</f>
        <v>     Genere</v>
      </c>
      <c r="C397" s="603" t="str">
        <f>IF(D369=1,AC397,"    Genere")</f>
        <v>    Genere</v>
      </c>
      <c r="X397" s="605">
        <f ca="1" t="shared" si="16"/>
        <v>1</v>
      </c>
      <c r="Y397" s="605">
        <v>-4</v>
      </c>
      <c r="Z397" s="605">
        <f ca="1">RAND()*D367*D368*Z371</f>
        <v>16.00253964164296</v>
      </c>
      <c r="AA397" s="605">
        <f>D367+Y397</f>
        <v>56</v>
      </c>
      <c r="AB397" s="605">
        <f ca="1" t="shared" si="17"/>
        <v>1</v>
      </c>
      <c r="AC397" s="605">
        <f t="shared" si="18"/>
        <v>72</v>
      </c>
    </row>
    <row r="398" spans="1:29" ht="12.75">
      <c r="A398" s="512" t="s">
        <v>154</v>
      </c>
      <c r="B398" s="565" t="str">
        <f>IF(D369=1,X398,"     Genere")</f>
        <v>     Genere</v>
      </c>
      <c r="C398" s="603" t="str">
        <f>IF(D369=1,AC398,"    Genere")</f>
        <v>    Genere</v>
      </c>
      <c r="X398" s="605">
        <f ca="1" t="shared" si="16"/>
        <v>7</v>
      </c>
      <c r="Y398" s="605">
        <v>-4</v>
      </c>
      <c r="Z398" s="605">
        <f ca="1">RAND()*D367*D368*Z371</f>
        <v>11.889422240313047</v>
      </c>
      <c r="AA398" s="605">
        <f>D367+Y398</f>
        <v>56</v>
      </c>
      <c r="AB398" s="605">
        <f ca="1" t="shared" si="17"/>
        <v>1</v>
      </c>
      <c r="AC398" s="605">
        <f t="shared" si="18"/>
        <v>67.88</v>
      </c>
    </row>
    <row r="399" spans="1:29" ht="12.75">
      <c r="A399" s="512" t="s">
        <v>154</v>
      </c>
      <c r="B399" s="565" t="str">
        <f>IF(D369=1,X399,"     Genere")</f>
        <v>     Genere</v>
      </c>
      <c r="C399" s="603" t="str">
        <f>IF(D369=1,AC399,"    Genere")</f>
        <v>    Genere</v>
      </c>
      <c r="X399" s="605">
        <f ca="1" t="shared" si="16"/>
        <v>3</v>
      </c>
      <c r="Y399" s="605">
        <v>-4</v>
      </c>
      <c r="Z399" s="605">
        <f ca="1">RAND()*D367*D368*Z371</f>
        <v>30.391264385471334</v>
      </c>
      <c r="AA399" s="605">
        <f>D367+Y399</f>
        <v>56</v>
      </c>
      <c r="AB399" s="605">
        <f ca="1" t="shared" si="17"/>
        <v>1</v>
      </c>
      <c r="AC399" s="605">
        <f t="shared" si="18"/>
        <v>86.39</v>
      </c>
    </row>
    <row r="400" spans="1:29" ht="12.75">
      <c r="A400" s="512" t="s">
        <v>157</v>
      </c>
      <c r="B400" s="565" t="str">
        <f>IF(D369=1,X400,"     Genere")</f>
        <v>     Genere</v>
      </c>
      <c r="C400" s="603" t="str">
        <f>IF(D369=1,AC400,"    Genere")</f>
        <v>    Genere</v>
      </c>
      <c r="X400" s="605">
        <f ca="1" t="shared" si="16"/>
        <v>8</v>
      </c>
      <c r="Y400" s="605">
        <v>-1</v>
      </c>
      <c r="Z400" s="605">
        <f ca="1">RAND()*D367*D368*Z371</f>
        <v>17.960327252005452</v>
      </c>
      <c r="AA400" s="605">
        <f>D367+Y400</f>
        <v>59</v>
      </c>
      <c r="AB400" s="605">
        <f ca="1" t="shared" si="17"/>
        <v>1</v>
      </c>
      <c r="AC400" s="605">
        <f t="shared" si="18"/>
        <v>76.96</v>
      </c>
    </row>
    <row r="401" spans="1:29" ht="12.75">
      <c r="A401" s="512" t="s">
        <v>157</v>
      </c>
      <c r="B401" s="565" t="str">
        <f>IF(D369=1,X401,"     Genere")</f>
        <v>     Genere</v>
      </c>
      <c r="C401" s="603" t="str">
        <f>IF(D369=1,AC401,"    Genere")</f>
        <v>    Genere</v>
      </c>
      <c r="X401" s="605">
        <f ca="1" t="shared" si="16"/>
        <v>4</v>
      </c>
      <c r="Y401" s="605">
        <v>-1</v>
      </c>
      <c r="Z401" s="605">
        <f ca="1">RAND()*D367*D368*Z371</f>
        <v>2.288279301277706</v>
      </c>
      <c r="AA401" s="605">
        <f>D367+Y401</f>
        <v>59</v>
      </c>
      <c r="AB401" s="605">
        <f ca="1" t="shared" si="17"/>
        <v>0</v>
      </c>
      <c r="AC401" s="605">
        <f t="shared" si="18"/>
        <v>56.71</v>
      </c>
    </row>
    <row r="402" spans="1:29" ht="12.75">
      <c r="A402" s="512" t="s">
        <v>157</v>
      </c>
      <c r="B402" s="565" t="str">
        <f>IF(D369=1,X402,"     Genere")</f>
        <v>     Genere</v>
      </c>
      <c r="C402" s="603" t="str">
        <f>IF(D369=1,AC402,"    Genere")</f>
        <v>    Genere</v>
      </c>
      <c r="X402" s="605">
        <f ca="1" t="shared" si="16"/>
        <v>7</v>
      </c>
      <c r="Y402" s="605">
        <v>-1</v>
      </c>
      <c r="Z402" s="605">
        <f ca="1">RAND()*D367*D368*Z371</f>
        <v>8.640104538398937</v>
      </c>
      <c r="AA402" s="605">
        <f>D367+Y402</f>
        <v>59</v>
      </c>
      <c r="AB402" s="605">
        <f ca="1" t="shared" si="17"/>
        <v>0</v>
      </c>
      <c r="AC402" s="605">
        <f t="shared" si="18"/>
        <v>50.35</v>
      </c>
    </row>
    <row r="403" spans="1:29" ht="12.75">
      <c r="A403" s="512" t="s">
        <v>157</v>
      </c>
      <c r="B403" s="565" t="str">
        <f>IF(D369=1,X403,"     Genere")</f>
        <v>     Genere</v>
      </c>
      <c r="C403" s="603" t="str">
        <f>IF(D369=1,AC403,"    Genere")</f>
        <v>    Genere</v>
      </c>
      <c r="X403" s="605">
        <f ca="1" t="shared" si="16"/>
        <v>4</v>
      </c>
      <c r="Y403" s="605">
        <v>-1</v>
      </c>
      <c r="Z403" s="605">
        <f ca="1">RAND()*D367*D368*Z371</f>
        <v>2.356343345048234</v>
      </c>
      <c r="AA403" s="605">
        <f>D367+Y403</f>
        <v>59</v>
      </c>
      <c r="AB403" s="605">
        <f ca="1" t="shared" si="17"/>
        <v>0</v>
      </c>
      <c r="AC403" s="605">
        <f t="shared" si="18"/>
        <v>56.64</v>
      </c>
    </row>
    <row r="404" spans="1:29" ht="12.75">
      <c r="A404" s="512" t="s">
        <v>157</v>
      </c>
      <c r="B404" s="565" t="str">
        <f>IF(D369=1,X404,"     Genere")</f>
        <v>     Genere</v>
      </c>
      <c r="C404" s="603" t="str">
        <f>IF(D369=1,AC404,"    Genere")</f>
        <v>    Genere</v>
      </c>
      <c r="X404" s="605">
        <f ca="1" t="shared" si="16"/>
        <v>1</v>
      </c>
      <c r="Y404" s="605">
        <v>-1</v>
      </c>
      <c r="Z404" s="605">
        <f ca="1">RAND()*D367*D368*Z371</f>
        <v>10.880932180440865</v>
      </c>
      <c r="AA404" s="605">
        <f>D367+Y404</f>
        <v>59</v>
      </c>
      <c r="AB404" s="605">
        <f ca="1" t="shared" si="17"/>
        <v>0</v>
      </c>
      <c r="AC404" s="605">
        <f t="shared" si="18"/>
        <v>48.11</v>
      </c>
    </row>
    <row r="405" spans="1:29" ht="12.75">
      <c r="A405" s="512" t="s">
        <v>157</v>
      </c>
      <c r="B405" s="565" t="str">
        <f>IF(D369=1,X405,"     Genere")</f>
        <v>     Genere</v>
      </c>
      <c r="C405" s="603" t="str">
        <f>IF(D369=1,AC405,"    Genere")</f>
        <v>    Genere</v>
      </c>
      <c r="X405" s="605">
        <f ca="1" t="shared" si="16"/>
        <v>1</v>
      </c>
      <c r="Y405" s="605">
        <v>-1</v>
      </c>
      <c r="Z405" s="605">
        <f ca="1">RAND()*D367*D368*Z371</f>
        <v>9.993960752501135</v>
      </c>
      <c r="AA405" s="605">
        <f>D367+Y405</f>
        <v>59</v>
      </c>
      <c r="AB405" s="605">
        <f ca="1" t="shared" si="17"/>
        <v>1</v>
      </c>
      <c r="AC405" s="605">
        <f t="shared" si="18"/>
        <v>68.99</v>
      </c>
    </row>
    <row r="406" spans="1:29" ht="12.75">
      <c r="A406" s="512" t="s">
        <v>157</v>
      </c>
      <c r="B406" s="565" t="str">
        <f>IF(D369=1,X406,"     Genere")</f>
        <v>     Genere</v>
      </c>
      <c r="C406" s="603" t="str">
        <f>IF(D369=1,AC406,"    Genere")</f>
        <v>    Genere</v>
      </c>
      <c r="X406" s="605">
        <f ca="1" t="shared" si="16"/>
        <v>8</v>
      </c>
      <c r="Y406" s="605">
        <v>-1</v>
      </c>
      <c r="Z406" s="605">
        <f ca="1">RAND()*D367*D368*Z371</f>
        <v>9.359517951109755</v>
      </c>
      <c r="AA406" s="605">
        <f>D367+Y406</f>
        <v>59</v>
      </c>
      <c r="AB406" s="605">
        <f ca="1" t="shared" si="17"/>
        <v>1</v>
      </c>
      <c r="AC406" s="605">
        <f t="shared" si="18"/>
        <v>68.35</v>
      </c>
    </row>
    <row r="407" spans="1:29" ht="12.75">
      <c r="A407" s="512" t="s">
        <v>157</v>
      </c>
      <c r="B407" s="565" t="str">
        <f>IF(D369=1,X407,"     Genere")</f>
        <v>     Genere</v>
      </c>
      <c r="C407" s="603" t="str">
        <f>IF(D369=1,AC407,"    Genere")</f>
        <v>    Genere</v>
      </c>
      <c r="X407" s="605">
        <f ca="1" t="shared" si="16"/>
        <v>9</v>
      </c>
      <c r="Y407" s="605">
        <v>-1</v>
      </c>
      <c r="Z407" s="605">
        <f ca="1">RAND()*D367*D368*Z371</f>
        <v>9.89978085778964</v>
      </c>
      <c r="AA407" s="605">
        <f>D367+Y407</f>
        <v>59</v>
      </c>
      <c r="AB407" s="605">
        <f ca="1" t="shared" si="17"/>
        <v>1</v>
      </c>
      <c r="AC407" s="605">
        <f t="shared" si="18"/>
        <v>68.89</v>
      </c>
    </row>
    <row r="408" spans="1:29" ht="12.75">
      <c r="A408" s="512" t="s">
        <v>157</v>
      </c>
      <c r="B408" s="565" t="str">
        <f>IF(D369=1,X408,"     Genere")</f>
        <v>     Genere</v>
      </c>
      <c r="C408" s="603" t="str">
        <f>IF(D369=1,AC408,"    Genere")</f>
        <v>    Genere</v>
      </c>
      <c r="X408" s="605">
        <f ca="1" t="shared" si="16"/>
        <v>9</v>
      </c>
      <c r="Y408" s="605">
        <v>-1</v>
      </c>
      <c r="Z408" s="605">
        <f ca="1">RAND()*D367*D368*Z371</f>
        <v>3.4892967066191463</v>
      </c>
      <c r="AA408" s="605">
        <f>D367+Y408</f>
        <v>59</v>
      </c>
      <c r="AB408" s="605">
        <f ca="1" t="shared" si="17"/>
        <v>1</v>
      </c>
      <c r="AC408" s="605">
        <f t="shared" si="18"/>
        <v>62.48</v>
      </c>
    </row>
    <row r="409" spans="1:29" ht="12.75">
      <c r="A409" s="512" t="s">
        <v>157</v>
      </c>
      <c r="B409" s="565" t="str">
        <f>IF(D369=1,X409,"     Genere")</f>
        <v>     Genere</v>
      </c>
      <c r="C409" s="603" t="str">
        <f>IF(D369=1,AC409,"    Genere")</f>
        <v>    Genere</v>
      </c>
      <c r="X409" s="605">
        <f ca="1" t="shared" si="16"/>
        <v>3</v>
      </c>
      <c r="Y409" s="605">
        <v>-1</v>
      </c>
      <c r="Z409" s="605">
        <f ca="1">RAND()*D367*D368*Z371</f>
        <v>1.4918057888759315</v>
      </c>
      <c r="AA409" s="605">
        <f>D367+Y409</f>
        <v>59</v>
      </c>
      <c r="AB409" s="605">
        <f ca="1" t="shared" si="17"/>
        <v>1</v>
      </c>
      <c r="AC409" s="605">
        <f t="shared" si="18"/>
        <v>60.49</v>
      </c>
    </row>
    <row r="410" spans="1:29" ht="12.75">
      <c r="A410" s="512" t="s">
        <v>157</v>
      </c>
      <c r="B410" s="565" t="str">
        <f>IF(D369=1,X410,"     Genere")</f>
        <v>     Genere</v>
      </c>
      <c r="C410" s="603" t="str">
        <f>IF(D369=1,AC410,"    Genere")</f>
        <v>    Genere</v>
      </c>
      <c r="X410" s="605">
        <f ca="1" t="shared" si="16"/>
        <v>9</v>
      </c>
      <c r="Y410" s="605">
        <v>-1</v>
      </c>
      <c r="Z410" s="605">
        <f ca="1">RAND()*D367*D368*Z371</f>
        <v>20.379712371529006</v>
      </c>
      <c r="AA410" s="605">
        <f>D367+Y410</f>
        <v>59</v>
      </c>
      <c r="AB410" s="605">
        <f ca="1" t="shared" si="17"/>
        <v>1</v>
      </c>
      <c r="AC410" s="605">
        <f t="shared" si="18"/>
        <v>79.37</v>
      </c>
    </row>
    <row r="411" spans="1:29" ht="12.75">
      <c r="A411" s="512" t="s">
        <v>157</v>
      </c>
      <c r="B411" s="565" t="str">
        <f>IF(D369=1,X411,"     Genere")</f>
        <v>     Genere</v>
      </c>
      <c r="C411" s="603" t="str">
        <f>IF(D369=1,AC411,"    Genere")</f>
        <v>    Genere</v>
      </c>
      <c r="X411" s="605">
        <f ca="1" t="shared" si="16"/>
        <v>9</v>
      </c>
      <c r="Y411" s="605">
        <v>-1</v>
      </c>
      <c r="Z411" s="605">
        <f ca="1">RAND()*D367*D368*Z371</f>
        <v>26.340321081634265</v>
      </c>
      <c r="AA411" s="605">
        <f>D367+Y411</f>
        <v>59</v>
      </c>
      <c r="AB411" s="605">
        <f ca="1" t="shared" si="17"/>
        <v>1</v>
      </c>
      <c r="AC411" s="605">
        <f t="shared" si="18"/>
        <v>85.34</v>
      </c>
    </row>
    <row r="412" spans="1:29" ht="12.75">
      <c r="A412" s="512" t="s">
        <v>157</v>
      </c>
      <c r="B412" s="565" t="str">
        <f>IF(D369=1,X412,"     Genere")</f>
        <v>     Genere</v>
      </c>
      <c r="C412" s="603" t="str">
        <f>IF(D369=1,AC412,"    Genere")</f>
        <v>    Genere</v>
      </c>
      <c r="X412" s="605">
        <f ca="1" t="shared" si="16"/>
        <v>7</v>
      </c>
      <c r="Y412" s="605">
        <v>-1</v>
      </c>
      <c r="Z412" s="605">
        <f ca="1">RAND()*D367*D368*Z371</f>
        <v>17.685033838312204</v>
      </c>
      <c r="AA412" s="605">
        <f>D367+Y412</f>
        <v>59</v>
      </c>
      <c r="AB412" s="605">
        <f ca="1" t="shared" si="17"/>
        <v>1</v>
      </c>
      <c r="AC412" s="605">
        <f t="shared" si="18"/>
        <v>76.68</v>
      </c>
    </row>
    <row r="413" spans="1:29" ht="12.75">
      <c r="A413" s="512" t="s">
        <v>157</v>
      </c>
      <c r="B413" s="565" t="str">
        <f>IF(D369=1,X413,"     Genere")</f>
        <v>     Genere</v>
      </c>
      <c r="C413" s="603" t="str">
        <f>IF(D369=1,AC413,"    Genere")</f>
        <v>    Genere</v>
      </c>
      <c r="X413" s="605">
        <f ca="1" t="shared" si="16"/>
        <v>5</v>
      </c>
      <c r="Y413" s="605">
        <v>-1</v>
      </c>
      <c r="Z413" s="605">
        <f ca="1">RAND()*D367*D368*Z371</f>
        <v>15.231059016595418</v>
      </c>
      <c r="AA413" s="605">
        <f>D367+Y413</f>
        <v>59</v>
      </c>
      <c r="AB413" s="605">
        <f ca="1" t="shared" si="17"/>
        <v>0</v>
      </c>
      <c r="AC413" s="605">
        <f t="shared" si="18"/>
        <v>43.76</v>
      </c>
    </row>
    <row r="414" spans="1:29" ht="12.75">
      <c r="A414" s="512" t="s">
        <v>157</v>
      </c>
      <c r="B414" s="565" t="str">
        <f>IF(D369=1,X414,"     Genere")</f>
        <v>     Genere</v>
      </c>
      <c r="C414" s="603" t="str">
        <f>IF(D369=1,AC414,"    Genere")</f>
        <v>    Genere</v>
      </c>
      <c r="X414" s="605">
        <f ca="1" t="shared" si="16"/>
        <v>7</v>
      </c>
      <c r="Y414" s="605">
        <v>-1</v>
      </c>
      <c r="Z414" s="605">
        <f ca="1">RAND()*D367*D368*Z371</f>
        <v>26.427363519395392</v>
      </c>
      <c r="AA414" s="605">
        <f>D367+Y414</f>
        <v>59</v>
      </c>
      <c r="AB414" s="605">
        <f ca="1" t="shared" si="17"/>
        <v>1</v>
      </c>
      <c r="AC414" s="605">
        <f t="shared" si="18"/>
        <v>85.42</v>
      </c>
    </row>
    <row r="415" spans="1:29" ht="12.75">
      <c r="A415" s="512" t="s">
        <v>157</v>
      </c>
      <c r="B415" s="565" t="str">
        <f>IF(D369=1,X415,"     Genere")</f>
        <v>     Genere</v>
      </c>
      <c r="C415" s="603" t="str">
        <f>IF(D369=1,AC415,"    Genere")</f>
        <v>    Genere</v>
      </c>
      <c r="X415" s="605">
        <f ca="1" t="shared" si="16"/>
        <v>4</v>
      </c>
      <c r="Y415" s="605">
        <v>-1</v>
      </c>
      <c r="Z415" s="605">
        <f ca="1">RAND()*D367*D368*Z371</f>
        <v>2.3544172577891236</v>
      </c>
      <c r="AA415" s="605">
        <f>D367+Y415</f>
        <v>59</v>
      </c>
      <c r="AB415" s="605">
        <f ca="1" t="shared" si="17"/>
        <v>0</v>
      </c>
      <c r="AC415" s="605">
        <f t="shared" si="18"/>
        <v>56.64</v>
      </c>
    </row>
    <row r="416" spans="1:29" ht="12.75">
      <c r="A416" s="512" t="s">
        <v>157</v>
      </c>
      <c r="B416" s="565" t="str">
        <f>IF(D369=1,X416,"     Genere")</f>
        <v>     Genere</v>
      </c>
      <c r="C416" s="603" t="str">
        <f>IF(D369=1,AC416,"    Genere")</f>
        <v>    Genere</v>
      </c>
      <c r="X416" s="605">
        <f ca="1" t="shared" si="16"/>
        <v>6</v>
      </c>
      <c r="Y416" s="605">
        <v>-1</v>
      </c>
      <c r="Z416" s="605">
        <f ca="1">RAND()*D367*D368*Z371</f>
        <v>23.624731527063613</v>
      </c>
      <c r="AA416" s="605">
        <f>D367+Y416</f>
        <v>59</v>
      </c>
      <c r="AB416" s="605">
        <f ca="1" t="shared" si="17"/>
        <v>1</v>
      </c>
      <c r="AC416" s="605">
        <f t="shared" si="18"/>
        <v>82.62</v>
      </c>
    </row>
    <row r="417" spans="1:29" ht="12.75">
      <c r="A417" s="512" t="s">
        <v>157</v>
      </c>
      <c r="B417" s="565" t="str">
        <f>IF(D369=1,X417,"     Genere")</f>
        <v>     Genere</v>
      </c>
      <c r="C417" s="603" t="str">
        <f>IF(D369=1,AC417,"    Genere")</f>
        <v>    Genere</v>
      </c>
      <c r="X417" s="605">
        <f ca="1" t="shared" si="16"/>
        <v>1</v>
      </c>
      <c r="Y417" s="605">
        <v>-1</v>
      </c>
      <c r="Z417" s="605">
        <f ca="1">RAND()*D367*D368*Z371</f>
        <v>12.276532034077286</v>
      </c>
      <c r="AA417" s="605">
        <f>D367+Y417</f>
        <v>59</v>
      </c>
      <c r="AB417" s="605">
        <f ca="1" t="shared" si="17"/>
        <v>0</v>
      </c>
      <c r="AC417" s="605">
        <f t="shared" si="18"/>
        <v>46.72</v>
      </c>
    </row>
    <row r="418" spans="1:29" ht="12.75">
      <c r="A418" s="512" t="s">
        <v>157</v>
      </c>
      <c r="B418" s="565" t="str">
        <f>IF(D369=1,X418,"     Genere")</f>
        <v>     Genere</v>
      </c>
      <c r="C418" s="603" t="str">
        <f>IF(D369=1,AC418,"    Genere")</f>
        <v>    Genere</v>
      </c>
      <c r="X418" s="605">
        <f ca="1" t="shared" si="16"/>
        <v>1</v>
      </c>
      <c r="Y418" s="605">
        <v>-1</v>
      </c>
      <c r="Z418" s="605">
        <f ca="1">RAND()*D367*D368*Z371</f>
        <v>19.68416908800239</v>
      </c>
      <c r="AA418" s="605">
        <f>D367+Y418</f>
        <v>59</v>
      </c>
      <c r="AB418" s="605">
        <f ca="1" t="shared" si="17"/>
        <v>0</v>
      </c>
      <c r="AC418" s="605">
        <f t="shared" si="18"/>
        <v>39.31</v>
      </c>
    </row>
    <row r="419" spans="1:29" ht="12.75">
      <c r="A419" s="512" t="s">
        <v>157</v>
      </c>
      <c r="B419" s="565" t="str">
        <f>IF(D369=1,X419,"     Genere")</f>
        <v>     Genere</v>
      </c>
      <c r="C419" s="603" t="str">
        <f>IF(D369=1,AC419,"    Genere")</f>
        <v>    Genere</v>
      </c>
      <c r="X419" s="605">
        <f ca="1" t="shared" si="16"/>
        <v>7</v>
      </c>
      <c r="Y419" s="605">
        <v>-1</v>
      </c>
      <c r="Z419" s="605">
        <f ca="1">RAND()*D367*D368*Z371</f>
        <v>6.147674080815155</v>
      </c>
      <c r="AA419" s="605">
        <f>D367+Y419</f>
        <v>59</v>
      </c>
      <c r="AB419" s="605">
        <f ca="1" t="shared" si="17"/>
        <v>1</v>
      </c>
      <c r="AC419" s="605">
        <f t="shared" si="18"/>
        <v>65.14</v>
      </c>
    </row>
    <row r="420" spans="1:29" ht="12.75">
      <c r="A420" s="512" t="s">
        <v>157</v>
      </c>
      <c r="B420" s="565" t="str">
        <f>IF(D369=1,X420,"     Genere")</f>
        <v>     Genere</v>
      </c>
      <c r="C420" s="603" t="str">
        <f>IF(D369=1,AC420,"    Genere")</f>
        <v>    Genere</v>
      </c>
      <c r="X420" s="605">
        <f ca="1" t="shared" si="16"/>
        <v>3</v>
      </c>
      <c r="Y420" s="605">
        <v>-1</v>
      </c>
      <c r="Z420" s="605">
        <f ca="1">RAND()*D367*D368*Z371</f>
        <v>12.426429595346209</v>
      </c>
      <c r="AA420" s="605">
        <f>D367+Y420</f>
        <v>59</v>
      </c>
      <c r="AB420" s="605">
        <f ca="1" t="shared" si="17"/>
        <v>0</v>
      </c>
      <c r="AC420" s="605">
        <f t="shared" si="18"/>
        <v>46.57</v>
      </c>
    </row>
    <row r="421" spans="1:29" ht="12.75">
      <c r="A421" s="512" t="s">
        <v>157</v>
      </c>
      <c r="B421" s="565" t="str">
        <f>IF(D369=1,X421,"     Genere")</f>
        <v>     Genere</v>
      </c>
      <c r="C421" s="603" t="str">
        <f>IF(D369=1,AC421,"    Genere")</f>
        <v>    Genere</v>
      </c>
      <c r="X421" s="605">
        <f ca="1" t="shared" si="16"/>
        <v>1</v>
      </c>
      <c r="Y421" s="605">
        <v>-1</v>
      </c>
      <c r="Z421" s="605">
        <f ca="1">RAND()*D367*D368*Z371</f>
        <v>20.567365514779805</v>
      </c>
      <c r="AA421" s="605">
        <f>D367+Y421</f>
        <v>59</v>
      </c>
      <c r="AB421" s="605">
        <f ca="1" t="shared" si="17"/>
        <v>1</v>
      </c>
      <c r="AC421" s="605">
        <f t="shared" si="18"/>
        <v>79.56</v>
      </c>
    </row>
    <row r="422" spans="1:29" ht="12.75">
      <c r="A422" s="512" t="s">
        <v>157</v>
      </c>
      <c r="B422" s="565" t="str">
        <f>IF(D369=1,X422,"     Genere")</f>
        <v>     Genere</v>
      </c>
      <c r="C422" s="603" t="str">
        <f>IF(D369=1,AC422,"    Genere")</f>
        <v>    Genere</v>
      </c>
      <c r="X422" s="605">
        <f ca="1" t="shared" si="16"/>
        <v>8</v>
      </c>
      <c r="Y422" s="605">
        <v>-1</v>
      </c>
      <c r="Z422" s="605">
        <f ca="1">RAND()*D367*D368*Z371</f>
        <v>21.1789422167985</v>
      </c>
      <c r="AA422" s="605">
        <f>D367+Y422</f>
        <v>59</v>
      </c>
      <c r="AB422" s="605">
        <f ca="1" t="shared" si="17"/>
        <v>1</v>
      </c>
      <c r="AC422" s="605">
        <f t="shared" si="18"/>
        <v>80.17</v>
      </c>
    </row>
    <row r="423" spans="1:29" ht="12.75">
      <c r="A423" s="512" t="s">
        <v>157</v>
      </c>
      <c r="B423" s="565" t="str">
        <f>IF(D369=1,X423,"     Genere")</f>
        <v>     Genere</v>
      </c>
      <c r="C423" s="603" t="str">
        <f>IF(D369=1,AC423,"    Genere")</f>
        <v>    Genere</v>
      </c>
      <c r="X423" s="605">
        <f ca="1" t="shared" si="16"/>
        <v>9</v>
      </c>
      <c r="Y423" s="605">
        <v>-1</v>
      </c>
      <c r="Z423" s="605">
        <f ca="1">RAND()*D367*D368*Z371</f>
        <v>14.453619366349022</v>
      </c>
      <c r="AA423" s="605">
        <f>D367+Y423</f>
        <v>59</v>
      </c>
      <c r="AB423" s="605">
        <f ca="1" t="shared" si="17"/>
        <v>1</v>
      </c>
      <c r="AC423" s="605">
        <f t="shared" si="18"/>
        <v>73.45</v>
      </c>
    </row>
    <row r="424" spans="1:29" ht="12.75">
      <c r="A424" s="512" t="s">
        <v>157</v>
      </c>
      <c r="B424" s="565" t="str">
        <f>IF(D369=1,X424,"     Genere")</f>
        <v>     Genere</v>
      </c>
      <c r="C424" s="603" t="str">
        <f>IF(D369=1,AC424,"    Genere")</f>
        <v>    Genere</v>
      </c>
      <c r="X424" s="605">
        <f ca="1" t="shared" si="16"/>
        <v>2</v>
      </c>
      <c r="Y424" s="605">
        <v>-1</v>
      </c>
      <c r="Z424" s="605">
        <f ca="1">RAND()*D367*D368*Z371</f>
        <v>16.23602146619845</v>
      </c>
      <c r="AA424" s="605">
        <f>D367+Y424</f>
        <v>59</v>
      </c>
      <c r="AB424" s="605">
        <f ca="1" t="shared" si="17"/>
        <v>0</v>
      </c>
      <c r="AC424" s="605">
        <f t="shared" si="18"/>
        <v>42.76</v>
      </c>
    </row>
    <row r="425" spans="1:29" ht="12.75">
      <c r="A425" s="512" t="s">
        <v>157</v>
      </c>
      <c r="B425" s="565" t="str">
        <f>IF(D369=1,X425,"     Genere")</f>
        <v>     Genere</v>
      </c>
      <c r="C425" s="603" t="str">
        <f>IF(D369=1,AC425,"    Genere")</f>
        <v>    Genere</v>
      </c>
      <c r="X425" s="605">
        <f ca="1" t="shared" si="16"/>
        <v>2</v>
      </c>
      <c r="Y425" s="605">
        <v>-1</v>
      </c>
      <c r="Z425" s="605">
        <f ca="1">RAND()*D367*D368*Z371</f>
        <v>8.571256195522883</v>
      </c>
      <c r="AA425" s="605">
        <f>D367+Y425</f>
        <v>59</v>
      </c>
      <c r="AB425" s="605">
        <f ca="1" t="shared" si="17"/>
        <v>1</v>
      </c>
      <c r="AC425" s="605">
        <f t="shared" si="18"/>
        <v>67.57</v>
      </c>
    </row>
    <row r="426" spans="1:29" ht="12.75">
      <c r="A426" s="512" t="s">
        <v>157</v>
      </c>
      <c r="B426" s="565" t="str">
        <f>IF(D369=1,X426,"     Genere")</f>
        <v>     Genere</v>
      </c>
      <c r="C426" s="603" t="str">
        <f>IF(D369=1,AC426,"    Genere")</f>
        <v>    Genere</v>
      </c>
      <c r="X426" s="605">
        <f ca="1" t="shared" si="16"/>
        <v>6</v>
      </c>
      <c r="Y426" s="605">
        <v>-1</v>
      </c>
      <c r="Z426" s="605">
        <f ca="1">RAND()*D367*D368*Z371</f>
        <v>0.8196993548903526</v>
      </c>
      <c r="AA426" s="605">
        <f>D367+Y426</f>
        <v>59</v>
      </c>
      <c r="AB426" s="605">
        <f ca="1" t="shared" si="17"/>
        <v>0</v>
      </c>
      <c r="AC426" s="605">
        <f t="shared" si="18"/>
        <v>58.18</v>
      </c>
    </row>
    <row r="427" spans="1:29" ht="12.75">
      <c r="A427" s="512" t="s">
        <v>157</v>
      </c>
      <c r="B427" s="565" t="str">
        <f>IF(D369=1,X427,"     Genere")</f>
        <v>     Genere</v>
      </c>
      <c r="C427" s="603" t="str">
        <f>IF(D369=1,AC427,"    Genere")</f>
        <v>    Genere</v>
      </c>
      <c r="X427" s="605">
        <f ca="1" t="shared" si="16"/>
        <v>9</v>
      </c>
      <c r="Y427" s="605">
        <v>-1</v>
      </c>
      <c r="Z427" s="605">
        <f ca="1">RAND()*D367*D368*Z371</f>
        <v>15.681921608262527</v>
      </c>
      <c r="AA427" s="605">
        <f>D367+Y427</f>
        <v>59</v>
      </c>
      <c r="AB427" s="605">
        <f ca="1" t="shared" si="17"/>
        <v>0</v>
      </c>
      <c r="AC427" s="605">
        <f t="shared" si="18"/>
        <v>43.31</v>
      </c>
    </row>
    <row r="428" spans="1:29" ht="12.75">
      <c r="A428" s="512" t="s">
        <v>157</v>
      </c>
      <c r="B428" s="565" t="str">
        <f>IF(D369=1,X428,"     Genere")</f>
        <v>     Genere</v>
      </c>
      <c r="C428" s="603" t="str">
        <f>IF(D369=1,AC428,"    Genere")</f>
        <v>    Genere</v>
      </c>
      <c r="X428" s="605">
        <f ca="1" t="shared" si="16"/>
        <v>9</v>
      </c>
      <c r="Y428" s="605">
        <v>-1</v>
      </c>
      <c r="Z428" s="605">
        <f ca="1">RAND()*D367*D368*Z371</f>
        <v>13.495636116031353</v>
      </c>
      <c r="AA428" s="605">
        <f>D367+Y428</f>
        <v>59</v>
      </c>
      <c r="AB428" s="605">
        <f ca="1" t="shared" si="17"/>
        <v>0</v>
      </c>
      <c r="AC428" s="605">
        <f t="shared" si="18"/>
        <v>45.5</v>
      </c>
    </row>
    <row r="429" spans="1:29" ht="12.75">
      <c r="A429" s="512" t="s">
        <v>157</v>
      </c>
      <c r="B429" s="565" t="str">
        <f>IF(D369=1,X429,"     Genere")</f>
        <v>     Genere</v>
      </c>
      <c r="C429" s="603" t="str">
        <f>IF(D369=1,AC429,"    Genere")</f>
        <v>    Genere</v>
      </c>
      <c r="X429" s="605">
        <f ca="1" t="shared" si="16"/>
        <v>9</v>
      </c>
      <c r="Y429" s="605">
        <v>-1</v>
      </c>
      <c r="Z429" s="605">
        <f ca="1">RAND()*D367*D368*Z371</f>
        <v>27.166213255486344</v>
      </c>
      <c r="AA429" s="605">
        <f>D367+Y429</f>
        <v>59</v>
      </c>
      <c r="AB429" s="605">
        <f ca="1" t="shared" si="17"/>
        <v>0</v>
      </c>
      <c r="AC429" s="605">
        <f t="shared" si="18"/>
        <v>31.83</v>
      </c>
    </row>
    <row r="430" spans="1:29" ht="12.75">
      <c r="A430" s="512" t="s">
        <v>157</v>
      </c>
      <c r="B430" s="565" t="str">
        <f>IF(D369=1,X430,"     Genere")</f>
        <v>     Genere</v>
      </c>
      <c r="C430" s="603" t="str">
        <f>IF(D369=1,AC430,"    Genere")</f>
        <v>    Genere</v>
      </c>
      <c r="X430" s="605">
        <f ca="1" t="shared" si="16"/>
        <v>2</v>
      </c>
      <c r="Y430" s="605">
        <v>-1</v>
      </c>
      <c r="Z430" s="605">
        <f ca="1">RAND()*D367*D368*Z371</f>
        <v>27.491298387122075</v>
      </c>
      <c r="AA430" s="605">
        <f>D367+Y430</f>
        <v>59</v>
      </c>
      <c r="AB430" s="605">
        <f ca="1" t="shared" si="17"/>
        <v>1</v>
      </c>
      <c r="AC430" s="605">
        <f t="shared" si="18"/>
        <v>86.49</v>
      </c>
    </row>
    <row r="431" spans="1:29" ht="12.75">
      <c r="A431" s="512" t="s">
        <v>157</v>
      </c>
      <c r="B431" s="565" t="str">
        <f>IF(D369=1,X431,"     Genere")</f>
        <v>     Genere</v>
      </c>
      <c r="C431" s="603" t="str">
        <f>IF(D369=1,AC431,"    Genere")</f>
        <v>    Genere</v>
      </c>
      <c r="X431" s="605">
        <f ca="1" t="shared" si="16"/>
        <v>2</v>
      </c>
      <c r="Y431" s="605">
        <v>-1</v>
      </c>
      <c r="Z431" s="605">
        <f ca="1">RAND()*D367*D368*Z371</f>
        <v>18.37734749321224</v>
      </c>
      <c r="AA431" s="605">
        <f>D367+Y431</f>
        <v>59</v>
      </c>
      <c r="AB431" s="605">
        <f ca="1" t="shared" si="17"/>
        <v>0</v>
      </c>
      <c r="AC431" s="605">
        <f t="shared" si="18"/>
        <v>40.62</v>
      </c>
    </row>
    <row r="432" spans="1:29" ht="12.75">
      <c r="A432" s="512" t="s">
        <v>157</v>
      </c>
      <c r="B432" s="565" t="str">
        <f>IF(D369=1,X432,"     Genere")</f>
        <v>     Genere</v>
      </c>
      <c r="C432" s="603" t="str">
        <f>IF(D369=1,AC432,"    Genere")</f>
        <v>    Genere</v>
      </c>
      <c r="X432" s="605">
        <f ca="1" t="shared" si="16"/>
        <v>9</v>
      </c>
      <c r="Y432" s="605">
        <v>-1</v>
      </c>
      <c r="Z432" s="605">
        <f ca="1">RAND()*D367*D368*Z371</f>
        <v>9.205206105699842</v>
      </c>
      <c r="AA432" s="605">
        <f>D367+Y432</f>
        <v>59</v>
      </c>
      <c r="AB432" s="605">
        <f ca="1" t="shared" si="17"/>
        <v>1</v>
      </c>
      <c r="AC432" s="605">
        <f t="shared" si="18"/>
        <v>68.2</v>
      </c>
    </row>
    <row r="433" spans="1:29" ht="12.75">
      <c r="A433" s="512" t="s">
        <v>157</v>
      </c>
      <c r="B433" s="565" t="str">
        <f>IF(D369=1,X433,"     Genere")</f>
        <v>     Genere</v>
      </c>
      <c r="C433" s="603" t="str">
        <f>IF(D369=1,AC433,"    Genere")</f>
        <v>    Genere</v>
      </c>
      <c r="X433" s="605">
        <f ca="1" t="shared" si="16"/>
        <v>1</v>
      </c>
      <c r="Y433" s="605">
        <v>-1</v>
      </c>
      <c r="Z433" s="605">
        <f ca="1">RAND()*D367*D368*Z371</f>
        <v>14.433156189191479</v>
      </c>
      <c r="AA433" s="605">
        <f>D367+Y433</f>
        <v>59</v>
      </c>
      <c r="AB433" s="605">
        <f ca="1" t="shared" si="17"/>
        <v>1</v>
      </c>
      <c r="AC433" s="605">
        <f t="shared" si="18"/>
        <v>73.43</v>
      </c>
    </row>
    <row r="434" spans="1:29" ht="12.75">
      <c r="A434" s="512" t="s">
        <v>157</v>
      </c>
      <c r="B434" s="565" t="str">
        <f>IF(D369=1,X434,"     Genere")</f>
        <v>     Genere</v>
      </c>
      <c r="C434" s="603" t="str">
        <f>IF(D369=1,AC434,"    Genere")</f>
        <v>    Genere</v>
      </c>
      <c r="X434" s="605">
        <f ca="1" t="shared" si="16"/>
        <v>4</v>
      </c>
      <c r="Y434" s="605">
        <v>-1</v>
      </c>
      <c r="Z434" s="605">
        <f ca="1">RAND()*D367*D368*Z371</f>
        <v>28.511155071515763</v>
      </c>
      <c r="AA434" s="605">
        <f>D367+Y434</f>
        <v>59</v>
      </c>
      <c r="AB434" s="605">
        <f ca="1" t="shared" si="17"/>
        <v>0</v>
      </c>
      <c r="AC434" s="605">
        <f t="shared" si="18"/>
        <v>30.48</v>
      </c>
    </row>
    <row r="435" spans="1:29" ht="12.75">
      <c r="A435" s="512" t="s">
        <v>157</v>
      </c>
      <c r="B435" s="565" t="str">
        <f>IF(D369=1,X435,"     Genere")</f>
        <v>     Genere</v>
      </c>
      <c r="C435" s="603" t="str">
        <f>IF(D369=1,AC435,"    Genere")</f>
        <v>    Genere</v>
      </c>
      <c r="X435" s="605">
        <f ca="1" t="shared" si="16"/>
        <v>3</v>
      </c>
      <c r="Y435" s="605">
        <v>-1</v>
      </c>
      <c r="Z435" s="605">
        <f ca="1">RAND()*D367*D368*Z371</f>
        <v>3.9200844662191914</v>
      </c>
      <c r="AA435" s="605">
        <f>D367+Y435</f>
        <v>59</v>
      </c>
      <c r="AB435" s="605">
        <f ca="1" t="shared" si="17"/>
        <v>1</v>
      </c>
      <c r="AC435" s="605">
        <f t="shared" si="18"/>
        <v>62.92</v>
      </c>
    </row>
    <row r="436" spans="1:29" ht="12.75">
      <c r="A436" s="512" t="s">
        <v>157</v>
      </c>
      <c r="B436" s="565" t="str">
        <f>IF(D369=1,X436,"     Genere")</f>
        <v>     Genere</v>
      </c>
      <c r="C436" s="603" t="str">
        <f>IF(D369=1,AC436,"    Genere")</f>
        <v>    Genere</v>
      </c>
      <c r="X436" s="605">
        <f ca="1" t="shared" si="16"/>
        <v>1</v>
      </c>
      <c r="Y436" s="605">
        <v>-1</v>
      </c>
      <c r="Z436" s="605">
        <f ca="1">RAND()*D367*D368*Z371</f>
        <v>7.676201939113117</v>
      </c>
      <c r="AA436" s="605">
        <f>D367+Y436</f>
        <v>59</v>
      </c>
      <c r="AB436" s="605">
        <f ca="1" t="shared" si="17"/>
        <v>1</v>
      </c>
      <c r="AC436" s="605">
        <f t="shared" si="18"/>
        <v>66.67</v>
      </c>
    </row>
    <row r="437" spans="1:29" ht="12.75">
      <c r="A437" s="512" t="s">
        <v>157</v>
      </c>
      <c r="B437" s="565" t="str">
        <f>IF(D369=1,X437,"     Genere")</f>
        <v>     Genere</v>
      </c>
      <c r="C437" s="603" t="str">
        <f>IF(D369=1,AC437,"    Genere")</f>
        <v>    Genere</v>
      </c>
      <c r="X437" s="605">
        <f ca="1" t="shared" si="16"/>
        <v>8</v>
      </c>
      <c r="Y437" s="605">
        <v>-1</v>
      </c>
      <c r="Z437" s="605">
        <f ca="1">RAND()*D367*D368*Z371</f>
        <v>29.376886238914267</v>
      </c>
      <c r="AA437" s="605">
        <f>D367+Y437</f>
        <v>59</v>
      </c>
      <c r="AB437" s="605">
        <f aca="true" ca="1" t="shared" si="19" ref="AB437:AB500">INT(RAND()*2)</f>
        <v>0</v>
      </c>
      <c r="AC437" s="605">
        <f aca="true" t="shared" si="20" ref="AC437:AC500">INT((IF(AB437=0,AA437-Z437,AA437+Z437))*100)/100</f>
        <v>29.62</v>
      </c>
    </row>
    <row r="438" spans="1:29" ht="12.75">
      <c r="A438" s="512" t="s">
        <v>157</v>
      </c>
      <c r="B438" s="565" t="str">
        <f>IF(D369=1,X438,"     Genere")</f>
        <v>     Genere</v>
      </c>
      <c r="C438" s="603" t="str">
        <f>IF(D369=1,AC438,"    Genere")</f>
        <v>    Genere</v>
      </c>
      <c r="X438" s="605">
        <f ca="1" t="shared" si="16"/>
        <v>2</v>
      </c>
      <c r="Y438" s="605">
        <v>-1</v>
      </c>
      <c r="Z438" s="605">
        <f ca="1">RAND()*D367*D368*Z371</f>
        <v>4.965190954359215</v>
      </c>
      <c r="AA438" s="605">
        <f>D367+Y438</f>
        <v>59</v>
      </c>
      <c r="AB438" s="605">
        <f ca="1" t="shared" si="19"/>
        <v>1</v>
      </c>
      <c r="AC438" s="605">
        <f t="shared" si="20"/>
        <v>63.96</v>
      </c>
    </row>
    <row r="439" spans="1:29" ht="12.75">
      <c r="A439" s="512" t="s">
        <v>157</v>
      </c>
      <c r="B439" s="565" t="str">
        <f>IF(D369=1,X439,"     Genere")</f>
        <v>     Genere</v>
      </c>
      <c r="C439" s="603" t="str">
        <f>IF(D369=1,AC439,"    Genere")</f>
        <v>    Genere</v>
      </c>
      <c r="X439" s="605">
        <f ca="1" t="shared" si="16"/>
        <v>6</v>
      </c>
      <c r="Y439" s="605">
        <v>-1</v>
      </c>
      <c r="Z439" s="605">
        <f ca="1">RAND()*D367*D368*Z371</f>
        <v>5.026385324930718</v>
      </c>
      <c r="AA439" s="605">
        <f>D367+Y439</f>
        <v>59</v>
      </c>
      <c r="AB439" s="605">
        <f ca="1" t="shared" si="19"/>
        <v>0</v>
      </c>
      <c r="AC439" s="605">
        <f t="shared" si="20"/>
        <v>53.97</v>
      </c>
    </row>
    <row r="440" spans="1:29" ht="12.75">
      <c r="A440" s="512" t="s">
        <v>157</v>
      </c>
      <c r="B440" s="565" t="str">
        <f>IF(D369=1,X440,"     Genere")</f>
        <v>     Genere</v>
      </c>
      <c r="C440" s="603" t="str">
        <f>IF(D369=1,AC440,"    Genere")</f>
        <v>    Genere</v>
      </c>
      <c r="X440" s="605">
        <f ca="1" t="shared" si="16"/>
        <v>1</v>
      </c>
      <c r="Y440" s="605">
        <v>-1</v>
      </c>
      <c r="Z440" s="605">
        <f ca="1">RAND()*D367*D368*Z371</f>
        <v>6.667362609391421</v>
      </c>
      <c r="AA440" s="605">
        <f>D367+Y440</f>
        <v>59</v>
      </c>
      <c r="AB440" s="605">
        <f ca="1" t="shared" si="19"/>
        <v>0</v>
      </c>
      <c r="AC440" s="605">
        <f t="shared" si="20"/>
        <v>52.33</v>
      </c>
    </row>
    <row r="441" spans="1:29" ht="12.75">
      <c r="A441" s="512" t="s">
        <v>157</v>
      </c>
      <c r="B441" s="565" t="str">
        <f>IF(D369=1,X441,"     Genere")</f>
        <v>     Genere</v>
      </c>
      <c r="C441" s="603" t="str">
        <f>IF(D369=1,AC441,"    Genere")</f>
        <v>    Genere</v>
      </c>
      <c r="X441" s="605">
        <f ca="1" t="shared" si="16"/>
        <v>3</v>
      </c>
      <c r="Y441" s="605">
        <v>-1</v>
      </c>
      <c r="Z441" s="605">
        <f ca="1">RAND()*D367*D368*Z371</f>
        <v>2.410789454202468</v>
      </c>
      <c r="AA441" s="605">
        <f>D367+Y441</f>
        <v>59</v>
      </c>
      <c r="AB441" s="605">
        <f ca="1" t="shared" si="19"/>
        <v>0</v>
      </c>
      <c r="AC441" s="605">
        <f t="shared" si="20"/>
        <v>56.58</v>
      </c>
    </row>
    <row r="442" spans="1:29" ht="12.75">
      <c r="A442" s="512" t="s">
        <v>157</v>
      </c>
      <c r="B442" s="565" t="str">
        <f>IF(D369=1,X442,"     Genere")</f>
        <v>     Genere</v>
      </c>
      <c r="C442" s="603" t="str">
        <f>IF(D369=1,AC442,"    Genere")</f>
        <v>    Genere</v>
      </c>
      <c r="X442" s="605">
        <f ca="1" t="shared" si="16"/>
        <v>3</v>
      </c>
      <c r="Y442" s="605">
        <v>-1</v>
      </c>
      <c r="Z442" s="605">
        <f ca="1">RAND()*D367*D368*Z371</f>
        <v>16.838663400036577</v>
      </c>
      <c r="AA442" s="605">
        <f>D367+Y442</f>
        <v>59</v>
      </c>
      <c r="AB442" s="605">
        <f ca="1" t="shared" si="19"/>
        <v>0</v>
      </c>
      <c r="AC442" s="605">
        <f t="shared" si="20"/>
        <v>42.16</v>
      </c>
    </row>
    <row r="443" spans="1:29" ht="12.75">
      <c r="A443" s="512" t="s">
        <v>157</v>
      </c>
      <c r="B443" s="565" t="str">
        <f>IF(D369=1,X443,"     Genere")</f>
        <v>     Genere</v>
      </c>
      <c r="C443" s="603" t="str">
        <f>IF(D369=1,AC443,"    Genere")</f>
        <v>    Genere</v>
      </c>
      <c r="X443" s="605">
        <f ca="1" t="shared" si="16"/>
        <v>3</v>
      </c>
      <c r="Y443" s="605">
        <v>-1</v>
      </c>
      <c r="Z443" s="605">
        <f ca="1">RAND()*D367*D368*Z371</f>
        <v>4.029800578379919</v>
      </c>
      <c r="AA443" s="605">
        <f>D367+Y443</f>
        <v>59</v>
      </c>
      <c r="AB443" s="605">
        <f ca="1" t="shared" si="19"/>
        <v>1</v>
      </c>
      <c r="AC443" s="605">
        <f t="shared" si="20"/>
        <v>63.02</v>
      </c>
    </row>
    <row r="444" spans="1:29" ht="12.75">
      <c r="A444" s="512" t="s">
        <v>152</v>
      </c>
      <c r="B444" s="565" t="str">
        <f>IF(D369=1,X444,"     Genere")</f>
        <v>     Genere</v>
      </c>
      <c r="C444" s="603" t="str">
        <f>IF(D369=1,AC444,"    Genere")</f>
        <v>    Genere</v>
      </c>
      <c r="X444" s="605">
        <f ca="1">INT(RAND()*9)+1</f>
        <v>3</v>
      </c>
      <c r="Y444" s="605">
        <v>2</v>
      </c>
      <c r="Z444" s="605">
        <f ca="1">RAND()*D367*D368*Z371</f>
        <v>17.04863261808027</v>
      </c>
      <c r="AA444" s="605">
        <f>D367+Y444</f>
        <v>62</v>
      </c>
      <c r="AB444" s="605">
        <f ca="1" t="shared" si="19"/>
        <v>0</v>
      </c>
      <c r="AC444" s="605">
        <f t="shared" si="20"/>
        <v>44.95</v>
      </c>
    </row>
    <row r="445" spans="1:29" ht="12.75">
      <c r="A445" s="512" t="s">
        <v>152</v>
      </c>
      <c r="B445" s="565" t="str">
        <f>IF(D369=1,X445,"     Genere")</f>
        <v>     Genere</v>
      </c>
      <c r="C445" s="603" t="str">
        <f>IF(D369=1,AC445,"    Genere")</f>
        <v>    Genere</v>
      </c>
      <c r="X445" s="605">
        <f ca="1" t="shared" si="16"/>
        <v>4</v>
      </c>
      <c r="Y445" s="605">
        <v>2</v>
      </c>
      <c r="Z445" s="605">
        <f ca="1">RAND()*D367*D368*Z371</f>
        <v>4.545249074588337</v>
      </c>
      <c r="AA445" s="605">
        <f>D367+Y445</f>
        <v>62</v>
      </c>
      <c r="AB445" s="605">
        <f ca="1" t="shared" si="19"/>
        <v>1</v>
      </c>
      <c r="AC445" s="605">
        <f t="shared" si="20"/>
        <v>66.54</v>
      </c>
    </row>
    <row r="446" spans="1:29" ht="12.75">
      <c r="A446" s="512" t="s">
        <v>152</v>
      </c>
      <c r="B446" s="565" t="str">
        <f>IF(D369=1,X446,"     Genere")</f>
        <v>     Genere</v>
      </c>
      <c r="C446" s="603" t="str">
        <f>IF(D369=1,AC446,"    Genere")</f>
        <v>    Genere</v>
      </c>
      <c r="X446" s="605">
        <f ca="1" t="shared" si="16"/>
        <v>8</v>
      </c>
      <c r="Y446" s="605">
        <v>2</v>
      </c>
      <c r="Z446" s="605">
        <f ca="1">RAND()*D367*D368*Z371</f>
        <v>26.470770061675687</v>
      </c>
      <c r="AA446" s="605">
        <f>D367+Y446</f>
        <v>62</v>
      </c>
      <c r="AB446" s="605">
        <f ca="1" t="shared" si="19"/>
        <v>0</v>
      </c>
      <c r="AC446" s="605">
        <f t="shared" si="20"/>
        <v>35.52</v>
      </c>
    </row>
    <row r="447" spans="1:29" ht="12.75">
      <c r="A447" s="512" t="s">
        <v>152</v>
      </c>
      <c r="B447" s="565" t="str">
        <f>IF(D369=1,X447,"     Genere")</f>
        <v>     Genere</v>
      </c>
      <c r="C447" s="603" t="str">
        <f>IF(D369=1,AC447,"    Genere")</f>
        <v>    Genere</v>
      </c>
      <c r="X447" s="605">
        <f ca="1" t="shared" si="16"/>
        <v>4</v>
      </c>
      <c r="Y447" s="605">
        <v>2</v>
      </c>
      <c r="Z447" s="605">
        <f ca="1">RAND()*D367*D368*Z371</f>
        <v>30.428921063316025</v>
      </c>
      <c r="AA447" s="605">
        <f>D367+Y447</f>
        <v>62</v>
      </c>
      <c r="AB447" s="605">
        <f ca="1" t="shared" si="19"/>
        <v>0</v>
      </c>
      <c r="AC447" s="605">
        <f t="shared" si="20"/>
        <v>31.57</v>
      </c>
    </row>
    <row r="448" spans="1:29" ht="12.75">
      <c r="A448" s="512" t="s">
        <v>152</v>
      </c>
      <c r="B448" s="565" t="str">
        <f>IF(D369=1,X448,"     Genere")</f>
        <v>     Genere</v>
      </c>
      <c r="C448" s="603" t="str">
        <f>IF(D369=1,AC448,"    Genere")</f>
        <v>    Genere</v>
      </c>
      <c r="X448" s="605">
        <f ca="1" t="shared" si="16"/>
        <v>5</v>
      </c>
      <c r="Y448" s="605">
        <v>2</v>
      </c>
      <c r="Z448" s="605">
        <f ca="1">RAND()*D367*D368*Z371</f>
        <v>3.8482940695900343</v>
      </c>
      <c r="AA448" s="605">
        <f>D367+Y448</f>
        <v>62</v>
      </c>
      <c r="AB448" s="605">
        <f ca="1" t="shared" si="19"/>
        <v>0</v>
      </c>
      <c r="AC448" s="605">
        <f t="shared" si="20"/>
        <v>58.15</v>
      </c>
    </row>
    <row r="449" spans="1:29" ht="12.75">
      <c r="A449" s="512" t="s">
        <v>152</v>
      </c>
      <c r="B449" s="565" t="str">
        <f>IF(D369=1,X449,"     Genere")</f>
        <v>     Genere</v>
      </c>
      <c r="C449" s="603" t="str">
        <f>IF(D369=1,AC449,"    Genere")</f>
        <v>    Genere</v>
      </c>
      <c r="X449" s="605">
        <f ca="1" t="shared" si="16"/>
        <v>5</v>
      </c>
      <c r="Y449" s="605">
        <v>2</v>
      </c>
      <c r="Z449" s="605">
        <f ca="1">RAND()*D367*D368*Z371</f>
        <v>13.341294735178074</v>
      </c>
      <c r="AA449" s="605">
        <f>D367+Y449</f>
        <v>62</v>
      </c>
      <c r="AB449" s="605">
        <f ca="1" t="shared" si="19"/>
        <v>0</v>
      </c>
      <c r="AC449" s="605">
        <f t="shared" si="20"/>
        <v>48.65</v>
      </c>
    </row>
    <row r="450" spans="1:29" ht="12.75">
      <c r="A450" s="512" t="s">
        <v>152</v>
      </c>
      <c r="B450" s="565" t="str">
        <f>IF(D369=1,X450,"     Genere")</f>
        <v>     Genere</v>
      </c>
      <c r="C450" s="603" t="str">
        <f>IF(D369=1,AC450,"    Genere")</f>
        <v>    Genere</v>
      </c>
      <c r="X450" s="605">
        <f ca="1" t="shared" si="16"/>
        <v>8</v>
      </c>
      <c r="Y450" s="605">
        <v>2</v>
      </c>
      <c r="Z450" s="605">
        <f ca="1">RAND()*D367*D368*Z371</f>
        <v>3.5991003004541238</v>
      </c>
      <c r="AA450" s="605">
        <f>D367+Y450</f>
        <v>62</v>
      </c>
      <c r="AB450" s="605">
        <f ca="1" t="shared" si="19"/>
        <v>0</v>
      </c>
      <c r="AC450" s="605">
        <f t="shared" si="20"/>
        <v>58.4</v>
      </c>
    </row>
    <row r="451" spans="1:29" ht="12.75">
      <c r="A451" s="512" t="s">
        <v>152</v>
      </c>
      <c r="B451" s="565" t="str">
        <f>IF(D369=1,X451,"     Genere")</f>
        <v>     Genere</v>
      </c>
      <c r="C451" s="603" t="str">
        <f>IF(D369=1,AC451,"    Genere")</f>
        <v>    Genere</v>
      </c>
      <c r="X451" s="605">
        <f ca="1" t="shared" si="16"/>
        <v>1</v>
      </c>
      <c r="Y451" s="605">
        <v>2</v>
      </c>
      <c r="Z451" s="605">
        <f ca="1">RAND()*D367*D368*Z371</f>
        <v>24.313027492028755</v>
      </c>
      <c r="AA451" s="605">
        <f>D367+Y451</f>
        <v>62</v>
      </c>
      <c r="AB451" s="605">
        <f ca="1" t="shared" si="19"/>
        <v>1</v>
      </c>
      <c r="AC451" s="605">
        <f t="shared" si="20"/>
        <v>86.31</v>
      </c>
    </row>
    <row r="452" spans="1:29" ht="12.75">
      <c r="A452" s="512" t="s">
        <v>152</v>
      </c>
      <c r="B452" s="565" t="str">
        <f>IF(D369=1,X452,"     Genere")</f>
        <v>     Genere</v>
      </c>
      <c r="C452" s="603" t="str">
        <f>IF(D369=1,AC452,"    Genere")</f>
        <v>    Genere</v>
      </c>
      <c r="X452" s="605">
        <f ca="1" t="shared" si="16"/>
        <v>1</v>
      </c>
      <c r="Y452" s="605">
        <v>2</v>
      </c>
      <c r="Z452" s="605">
        <f ca="1">RAND()*D367*D368*Z371</f>
        <v>7.109351051489328</v>
      </c>
      <c r="AA452" s="605">
        <f>D367+Y452</f>
        <v>62</v>
      </c>
      <c r="AB452" s="605">
        <f ca="1" t="shared" si="19"/>
        <v>1</v>
      </c>
      <c r="AC452" s="605">
        <f t="shared" si="20"/>
        <v>69.1</v>
      </c>
    </row>
    <row r="453" spans="1:29" ht="12.75">
      <c r="A453" s="512" t="s">
        <v>152</v>
      </c>
      <c r="B453" s="565" t="str">
        <f>IF(D369=1,X453,"     Genere")</f>
        <v>     Genere</v>
      </c>
      <c r="C453" s="603" t="str">
        <f>IF(D369=1,AC453,"    Genere")</f>
        <v>    Genere</v>
      </c>
      <c r="X453" s="605">
        <f ca="1" t="shared" si="16"/>
        <v>1</v>
      </c>
      <c r="Y453" s="605">
        <v>2</v>
      </c>
      <c r="Z453" s="605">
        <f ca="1">RAND()*D367*D368*Z371</f>
        <v>20.68487472943866</v>
      </c>
      <c r="AA453" s="605">
        <f>D367+Y453</f>
        <v>62</v>
      </c>
      <c r="AB453" s="605">
        <f ca="1" t="shared" si="19"/>
        <v>0</v>
      </c>
      <c r="AC453" s="605">
        <f t="shared" si="20"/>
        <v>41.31</v>
      </c>
    </row>
    <row r="454" spans="1:29" ht="12.75">
      <c r="A454" s="512" t="s">
        <v>152</v>
      </c>
      <c r="B454" s="565" t="str">
        <f>IF(D369=1,X454,"     Genere")</f>
        <v>     Genere</v>
      </c>
      <c r="C454" s="603" t="str">
        <f>IF(D369=1,AC454,"    Genere")</f>
        <v>    Genere</v>
      </c>
      <c r="X454" s="605">
        <f ca="1" t="shared" si="16"/>
        <v>4</v>
      </c>
      <c r="Y454" s="605">
        <v>2</v>
      </c>
      <c r="Z454" s="605">
        <f ca="1">RAND()*D367*D368*Z371</f>
        <v>1.3606016439272655</v>
      </c>
      <c r="AA454" s="605">
        <f>D367+Y454</f>
        <v>62</v>
      </c>
      <c r="AB454" s="605">
        <f ca="1" t="shared" si="19"/>
        <v>1</v>
      </c>
      <c r="AC454" s="605">
        <f t="shared" si="20"/>
        <v>63.36</v>
      </c>
    </row>
    <row r="455" spans="1:29" ht="12.75">
      <c r="A455" s="512" t="s">
        <v>152</v>
      </c>
      <c r="B455" s="565" t="str">
        <f>IF(D369=1,X455,"     Genere")</f>
        <v>     Genere</v>
      </c>
      <c r="C455" s="603" t="str">
        <f>IF(D369=1,AC455,"    Genere")</f>
        <v>    Genere</v>
      </c>
      <c r="X455" s="605">
        <f ca="1" t="shared" si="16"/>
        <v>2</v>
      </c>
      <c r="Y455" s="605">
        <v>2</v>
      </c>
      <c r="Z455" s="605">
        <f ca="1">RAND()*D367*D368*Z371</f>
        <v>20.0883935332124</v>
      </c>
      <c r="AA455" s="605">
        <f>D367+Y455</f>
        <v>62</v>
      </c>
      <c r="AB455" s="605">
        <f ca="1" t="shared" si="19"/>
        <v>0</v>
      </c>
      <c r="AC455" s="605">
        <f t="shared" si="20"/>
        <v>41.91</v>
      </c>
    </row>
    <row r="456" spans="1:29" ht="12.75">
      <c r="A456" s="512" t="s">
        <v>152</v>
      </c>
      <c r="B456" s="565" t="str">
        <f>IF(D369=1,X456,"     Genere")</f>
        <v>     Genere</v>
      </c>
      <c r="C456" s="603" t="str">
        <f>IF(D369=1,AC456,"    Genere")</f>
        <v>    Genere</v>
      </c>
      <c r="X456" s="605">
        <f ca="1" t="shared" si="16"/>
        <v>4</v>
      </c>
      <c r="Y456" s="605">
        <v>2</v>
      </c>
      <c r="Z456" s="605">
        <f ca="1">RAND()*D367*D368*Z371</f>
        <v>26.20144272246425</v>
      </c>
      <c r="AA456" s="605">
        <f>D367+Y456</f>
        <v>62</v>
      </c>
      <c r="AB456" s="605">
        <f ca="1" t="shared" si="19"/>
        <v>1</v>
      </c>
      <c r="AC456" s="605">
        <f t="shared" si="20"/>
        <v>88.2</v>
      </c>
    </row>
    <row r="457" spans="1:29" ht="12.75">
      <c r="A457" s="512" t="s">
        <v>152</v>
      </c>
      <c r="B457" s="565" t="str">
        <f>IF(D369=1,X457,"     Genere")</f>
        <v>     Genere</v>
      </c>
      <c r="C457" s="603" t="str">
        <f>IF(D369=1,AC457,"    Genere")</f>
        <v>    Genere</v>
      </c>
      <c r="X457" s="605">
        <f ca="1" t="shared" si="16"/>
        <v>7</v>
      </c>
      <c r="Y457" s="605">
        <v>2</v>
      </c>
      <c r="Z457" s="605">
        <f ca="1">RAND()*D367*D368*Z371</f>
        <v>5.3319704403962875</v>
      </c>
      <c r="AA457" s="605">
        <f>D367+Y457</f>
        <v>62</v>
      </c>
      <c r="AB457" s="605">
        <f ca="1" t="shared" si="19"/>
        <v>1</v>
      </c>
      <c r="AC457" s="605">
        <f t="shared" si="20"/>
        <v>67.33</v>
      </c>
    </row>
    <row r="458" spans="1:29" ht="12.75">
      <c r="A458" s="512" t="s">
        <v>152</v>
      </c>
      <c r="B458" s="565" t="str">
        <f>IF(D369=1,X458,"     Genere")</f>
        <v>     Genere</v>
      </c>
      <c r="C458" s="603" t="str">
        <f>IF(D369=1,AC458,"    Genere")</f>
        <v>    Genere</v>
      </c>
      <c r="X458" s="605">
        <f ca="1" t="shared" si="16"/>
        <v>6</v>
      </c>
      <c r="Y458" s="605">
        <v>2</v>
      </c>
      <c r="Z458" s="605">
        <f ca="1">RAND()*D367*D368*Z371</f>
        <v>21.239200241939493</v>
      </c>
      <c r="AA458" s="605">
        <f>D367+Y458</f>
        <v>62</v>
      </c>
      <c r="AB458" s="605">
        <f ca="1" t="shared" si="19"/>
        <v>0</v>
      </c>
      <c r="AC458" s="605">
        <f t="shared" si="20"/>
        <v>40.76</v>
      </c>
    </row>
    <row r="459" spans="1:29" ht="12.75">
      <c r="A459" s="512" t="s">
        <v>156</v>
      </c>
      <c r="B459" s="565" t="str">
        <f>IF(D369=1,X459,"     Genere")</f>
        <v>     Genere</v>
      </c>
      <c r="C459" s="603" t="str">
        <f>IF(D369=1,AC459,"    Genere")</f>
        <v>    Genere</v>
      </c>
      <c r="X459" s="605">
        <f ca="1" t="shared" si="16"/>
        <v>6</v>
      </c>
      <c r="Y459" s="605">
        <v>-3</v>
      </c>
      <c r="Z459" s="605">
        <f ca="1">RAND()*D367*D368*Z371</f>
        <v>10.848010855527175</v>
      </c>
      <c r="AA459" s="605">
        <f>D367+Y459</f>
        <v>57</v>
      </c>
      <c r="AB459" s="605">
        <f ca="1" t="shared" si="19"/>
        <v>0</v>
      </c>
      <c r="AC459" s="605">
        <f t="shared" si="20"/>
        <v>46.15</v>
      </c>
    </row>
    <row r="460" spans="1:29" ht="12.75">
      <c r="A460" s="512" t="s">
        <v>156</v>
      </c>
      <c r="B460" s="565" t="str">
        <f>IF(D369=1,X460,"     Genere")</f>
        <v>     Genere</v>
      </c>
      <c r="C460" s="603" t="str">
        <f>IF(D369=1,AC460,"    Genere")</f>
        <v>    Genere</v>
      </c>
      <c r="X460" s="605">
        <f ca="1" t="shared" si="16"/>
        <v>1</v>
      </c>
      <c r="Y460" s="605">
        <v>-3</v>
      </c>
      <c r="Z460" s="605">
        <f ca="1">RAND()*D367*D368*Z371</f>
        <v>1.006815670198284</v>
      </c>
      <c r="AA460" s="605">
        <f>D367+Y460</f>
        <v>57</v>
      </c>
      <c r="AB460" s="605">
        <f ca="1" t="shared" si="19"/>
        <v>0</v>
      </c>
      <c r="AC460" s="605">
        <f t="shared" si="20"/>
        <v>55.99</v>
      </c>
    </row>
    <row r="461" spans="1:29" ht="12.75">
      <c r="A461" s="512" t="s">
        <v>156</v>
      </c>
      <c r="B461" s="565" t="str">
        <f>IF(D369=1,X461,"     Genere")</f>
        <v>     Genere</v>
      </c>
      <c r="C461" s="603" t="str">
        <f>IF(D369=1,AC461,"    Genere")</f>
        <v>    Genere</v>
      </c>
      <c r="X461" s="605">
        <f ca="1" t="shared" si="16"/>
        <v>2</v>
      </c>
      <c r="Y461" s="605">
        <v>-3</v>
      </c>
      <c r="Z461" s="605">
        <f ca="1">RAND()*D367*D368*Z371</f>
        <v>16.91259263106483</v>
      </c>
      <c r="AA461" s="605">
        <f>D367+Y461</f>
        <v>57</v>
      </c>
      <c r="AB461" s="605">
        <f ca="1" t="shared" si="19"/>
        <v>1</v>
      </c>
      <c r="AC461" s="605">
        <f t="shared" si="20"/>
        <v>73.91</v>
      </c>
    </row>
    <row r="462" spans="1:29" ht="12.75">
      <c r="A462" s="512" t="s">
        <v>156</v>
      </c>
      <c r="B462" s="565" t="str">
        <f>IF(D369=1,X462,"     Genere")</f>
        <v>     Genere</v>
      </c>
      <c r="C462" s="603" t="str">
        <f>IF(D369=1,AC462,"    Genere")</f>
        <v>    Genere</v>
      </c>
      <c r="X462" s="605">
        <f ca="1" t="shared" si="16"/>
        <v>1</v>
      </c>
      <c r="Y462" s="605">
        <v>-3</v>
      </c>
      <c r="Z462" s="605">
        <f ca="1">RAND()*D367*D368*Z371</f>
        <v>2.1957587536023127</v>
      </c>
      <c r="AA462" s="605">
        <f>D367+Y462</f>
        <v>57</v>
      </c>
      <c r="AB462" s="605">
        <f ca="1" t="shared" si="19"/>
        <v>0</v>
      </c>
      <c r="AC462" s="605">
        <f t="shared" si="20"/>
        <v>54.8</v>
      </c>
    </row>
    <row r="463" spans="1:29" ht="12.75">
      <c r="A463" s="512" t="s">
        <v>156</v>
      </c>
      <c r="B463" s="565" t="str">
        <f>IF(D369=1,X463,"     Genere")</f>
        <v>     Genere</v>
      </c>
      <c r="C463" s="603" t="str">
        <f>IF(D369=1,AC463,"    Genere")</f>
        <v>    Genere</v>
      </c>
      <c r="X463" s="605">
        <f ca="1" t="shared" si="16"/>
        <v>5</v>
      </c>
      <c r="Y463" s="605">
        <v>-3</v>
      </c>
      <c r="Z463" s="605">
        <f ca="1">RAND()*D367*D368*Z371</f>
        <v>14.17453192120593</v>
      </c>
      <c r="AA463" s="605">
        <f>D367+Y463</f>
        <v>57</v>
      </c>
      <c r="AB463" s="605">
        <f ca="1" t="shared" si="19"/>
        <v>1</v>
      </c>
      <c r="AC463" s="605">
        <f t="shared" si="20"/>
        <v>71.17</v>
      </c>
    </row>
    <row r="464" spans="1:29" ht="12.75">
      <c r="A464" s="512" t="s">
        <v>156</v>
      </c>
      <c r="B464" s="565" t="str">
        <f>IF(D369=1,X464,"     Genere")</f>
        <v>     Genere</v>
      </c>
      <c r="C464" s="603" t="str">
        <f>IF(D369=1,AC464,"    Genere")</f>
        <v>    Genere</v>
      </c>
      <c r="X464" s="605">
        <f ca="1" t="shared" si="16"/>
        <v>3</v>
      </c>
      <c r="Y464" s="605">
        <v>-3</v>
      </c>
      <c r="Z464" s="605">
        <f ca="1">RAND()*D367*D368*Z371</f>
        <v>5.808567725306104</v>
      </c>
      <c r="AA464" s="605">
        <f>D367+Y464</f>
        <v>57</v>
      </c>
      <c r="AB464" s="605">
        <f ca="1" t="shared" si="19"/>
        <v>1</v>
      </c>
      <c r="AC464" s="605">
        <f t="shared" si="20"/>
        <v>62.8</v>
      </c>
    </row>
    <row r="465" spans="1:29" ht="12.75">
      <c r="A465" s="512" t="s">
        <v>156</v>
      </c>
      <c r="B465" s="565" t="str">
        <f>IF(D369=1,X465,"     Genere")</f>
        <v>     Genere</v>
      </c>
      <c r="C465" s="603" t="str">
        <f>IF(D369=1,AC465,"    Genere")</f>
        <v>    Genere</v>
      </c>
      <c r="X465" s="605">
        <f ca="1" t="shared" si="16"/>
        <v>5</v>
      </c>
      <c r="Y465" s="605">
        <v>-3</v>
      </c>
      <c r="Z465" s="605">
        <f ca="1">RAND()*D367*D368*Z371</f>
        <v>9.898233390496177</v>
      </c>
      <c r="AA465" s="605">
        <f>D367+Y465</f>
        <v>57</v>
      </c>
      <c r="AB465" s="605">
        <f ca="1" t="shared" si="19"/>
        <v>1</v>
      </c>
      <c r="AC465" s="605">
        <f t="shared" si="20"/>
        <v>66.89</v>
      </c>
    </row>
    <row r="466" spans="1:29" ht="12.75">
      <c r="A466" s="512" t="s">
        <v>156</v>
      </c>
      <c r="B466" s="565" t="str">
        <f>IF(D369=1,X466,"     Genere")</f>
        <v>     Genere</v>
      </c>
      <c r="C466" s="603" t="str">
        <f>IF(D369=1,AC466,"    Genere")</f>
        <v>    Genere</v>
      </c>
      <c r="X466" s="605">
        <f ca="1" t="shared" si="16"/>
        <v>8</v>
      </c>
      <c r="Y466" s="605">
        <v>-3</v>
      </c>
      <c r="Z466" s="605">
        <f ca="1">RAND()*D367*D368*Z371</f>
        <v>6.69114878894453</v>
      </c>
      <c r="AA466" s="605">
        <f>D367+Y466</f>
        <v>57</v>
      </c>
      <c r="AB466" s="605">
        <f ca="1" t="shared" si="19"/>
        <v>1</v>
      </c>
      <c r="AC466" s="605">
        <f t="shared" si="20"/>
        <v>63.69</v>
      </c>
    </row>
    <row r="467" spans="1:29" ht="12.75">
      <c r="A467" s="512" t="s">
        <v>156</v>
      </c>
      <c r="B467" s="565" t="str">
        <f>IF(D369=1,X467,"     Genere")</f>
        <v>     Genere</v>
      </c>
      <c r="C467" s="603" t="str">
        <f>IF(D369=1,AC467,"    Genere")</f>
        <v>    Genere</v>
      </c>
      <c r="X467" s="605">
        <f ca="1" t="shared" si="16"/>
        <v>8</v>
      </c>
      <c r="Y467" s="605">
        <v>-3</v>
      </c>
      <c r="Z467" s="605">
        <f ca="1">RAND()*D367*D368*Z371</f>
        <v>4.6849808464414835</v>
      </c>
      <c r="AA467" s="605">
        <f>D367+Y467</f>
        <v>57</v>
      </c>
      <c r="AB467" s="605">
        <f ca="1" t="shared" si="19"/>
        <v>0</v>
      </c>
      <c r="AC467" s="605">
        <f t="shared" si="20"/>
        <v>52.31</v>
      </c>
    </row>
    <row r="468" spans="1:29" ht="12.75">
      <c r="A468" s="512" t="s">
        <v>156</v>
      </c>
      <c r="B468" s="565" t="str">
        <f>IF(D369=1,X468,"     Genere")</f>
        <v>     Genere</v>
      </c>
      <c r="C468" s="603" t="str">
        <f>IF(D369=1,AC468,"    Genere")</f>
        <v>    Genere</v>
      </c>
      <c r="X468" s="605">
        <f ca="1" t="shared" si="16"/>
        <v>5</v>
      </c>
      <c r="Y468" s="605">
        <v>-3</v>
      </c>
      <c r="Z468" s="605">
        <f ca="1">RAND()*D367*D368*Z371</f>
        <v>4.3786886759826515</v>
      </c>
      <c r="AA468" s="605">
        <f>D367+Y468</f>
        <v>57</v>
      </c>
      <c r="AB468" s="605">
        <f ca="1" t="shared" si="19"/>
        <v>1</v>
      </c>
      <c r="AC468" s="605">
        <f t="shared" si="20"/>
        <v>61.37</v>
      </c>
    </row>
    <row r="469" spans="1:29" ht="12.75">
      <c r="A469" s="512" t="s">
        <v>156</v>
      </c>
      <c r="B469" s="565" t="str">
        <f>IF(D369=1,X469,"     Genere")</f>
        <v>     Genere</v>
      </c>
      <c r="C469" s="603" t="str">
        <f>IF(D369=1,AC469,"    Genere")</f>
        <v>    Genere</v>
      </c>
      <c r="X469" s="605">
        <f ca="1" t="shared" si="16"/>
        <v>9</v>
      </c>
      <c r="Y469" s="605">
        <v>-3</v>
      </c>
      <c r="Z469" s="605">
        <f ca="1">RAND()*D367*D368*Z371</f>
        <v>7.8026378204770515</v>
      </c>
      <c r="AA469" s="605">
        <f>D367+Y469</f>
        <v>57</v>
      </c>
      <c r="AB469" s="605">
        <f ca="1" t="shared" si="19"/>
        <v>1</v>
      </c>
      <c r="AC469" s="605">
        <f t="shared" si="20"/>
        <v>64.8</v>
      </c>
    </row>
    <row r="470" spans="1:29" ht="12.75">
      <c r="A470" s="512" t="s">
        <v>156</v>
      </c>
      <c r="B470" s="565" t="str">
        <f>IF(D369=1,X470,"     Genere")</f>
        <v>     Genere</v>
      </c>
      <c r="C470" s="603" t="str">
        <f>IF(D369=1,AC470,"    Genere")</f>
        <v>    Genere</v>
      </c>
      <c r="X470" s="605">
        <f ca="1" t="shared" si="16"/>
        <v>8</v>
      </c>
      <c r="Y470" s="605">
        <v>-3</v>
      </c>
      <c r="Z470" s="605">
        <f ca="1">RAND()*D367*D368*Z371</f>
        <v>17.385415538480068</v>
      </c>
      <c r="AA470" s="605">
        <f>D367+Y470</f>
        <v>57</v>
      </c>
      <c r="AB470" s="605">
        <f ca="1" t="shared" si="19"/>
        <v>0</v>
      </c>
      <c r="AC470" s="605">
        <f t="shared" si="20"/>
        <v>39.61</v>
      </c>
    </row>
    <row r="471" spans="1:29" ht="12.75">
      <c r="A471" s="512" t="s">
        <v>156</v>
      </c>
      <c r="B471" s="565" t="str">
        <f>IF(D369=1,X471,"     Genere")</f>
        <v>     Genere</v>
      </c>
      <c r="C471" s="603" t="str">
        <f>IF(D369=1,AC471,"    Genere")</f>
        <v>    Genere</v>
      </c>
      <c r="X471" s="605">
        <f ca="1" t="shared" si="16"/>
        <v>2</v>
      </c>
      <c r="Y471" s="605">
        <v>-3</v>
      </c>
      <c r="Z471" s="605">
        <f ca="1">RAND()*D367*D368*Z371</f>
        <v>27.75246017327432</v>
      </c>
      <c r="AA471" s="605">
        <f>D367+Y471</f>
        <v>57</v>
      </c>
      <c r="AB471" s="605">
        <f ca="1" t="shared" si="19"/>
        <v>0</v>
      </c>
      <c r="AC471" s="605">
        <f t="shared" si="20"/>
        <v>29.24</v>
      </c>
    </row>
    <row r="472" spans="1:29" ht="12.75">
      <c r="A472" s="512" t="s">
        <v>156</v>
      </c>
      <c r="B472" s="565" t="str">
        <f>IF(D369=1,X472,"     Genere")</f>
        <v>     Genere</v>
      </c>
      <c r="C472" s="603" t="str">
        <f>IF(D369=1,AC472,"    Genere")</f>
        <v>    Genere</v>
      </c>
      <c r="X472" s="605">
        <f ca="1" t="shared" si="16"/>
        <v>2</v>
      </c>
      <c r="Y472" s="605">
        <v>-3</v>
      </c>
      <c r="Z472" s="605">
        <f ca="1">RAND()*D367*D368*Z371</f>
        <v>22.80725367471703</v>
      </c>
      <c r="AA472" s="605">
        <f>D367+Y472</f>
        <v>57</v>
      </c>
      <c r="AB472" s="605">
        <f ca="1" t="shared" si="19"/>
        <v>0</v>
      </c>
      <c r="AC472" s="605">
        <f t="shared" si="20"/>
        <v>34.19</v>
      </c>
    </row>
    <row r="473" spans="1:29" ht="12.75">
      <c r="A473" s="512" t="s">
        <v>156</v>
      </c>
      <c r="B473" s="565" t="str">
        <f>IF(D369=1,X473,"     Genere")</f>
        <v>     Genere</v>
      </c>
      <c r="C473" s="603" t="str">
        <f>IF(D369=1,AC473,"    Genere")</f>
        <v>    Genere</v>
      </c>
      <c r="X473" s="605">
        <f ca="1" t="shared" si="16"/>
        <v>9</v>
      </c>
      <c r="Y473" s="605">
        <v>-3</v>
      </c>
      <c r="Z473" s="605">
        <f ca="1">RAND()*D367*D368*Z371</f>
        <v>27.39396177611665</v>
      </c>
      <c r="AA473" s="605">
        <f>D367+Y473</f>
        <v>57</v>
      </c>
      <c r="AB473" s="605">
        <f ca="1" t="shared" si="19"/>
        <v>1</v>
      </c>
      <c r="AC473" s="605">
        <f t="shared" si="20"/>
        <v>84.39</v>
      </c>
    </row>
    <row r="474" spans="1:29" ht="12.75">
      <c r="A474" s="512" t="s">
        <v>156</v>
      </c>
      <c r="B474" s="565" t="str">
        <f>IF(D369=1,X474,"     Genere")</f>
        <v>     Genere</v>
      </c>
      <c r="C474" s="603" t="str">
        <f>IF(D369=1,AC474,"    Genere")</f>
        <v>    Genere</v>
      </c>
      <c r="X474" s="605">
        <f ca="1" t="shared" si="16"/>
        <v>3</v>
      </c>
      <c r="Y474" s="605">
        <v>-3</v>
      </c>
      <c r="Z474" s="605">
        <f ca="1">RAND()*D367*D368*Z371</f>
        <v>8.64645219113137</v>
      </c>
      <c r="AA474" s="605">
        <f>D367+Y474</f>
        <v>57</v>
      </c>
      <c r="AB474" s="605">
        <f ca="1" t="shared" si="19"/>
        <v>0</v>
      </c>
      <c r="AC474" s="605">
        <f t="shared" si="20"/>
        <v>48.35</v>
      </c>
    </row>
    <row r="475" spans="1:29" ht="12.75">
      <c r="A475" s="512" t="s">
        <v>156</v>
      </c>
      <c r="B475" s="565" t="str">
        <f>IF(D369=1,X475,"     Genere")</f>
        <v>     Genere</v>
      </c>
      <c r="C475" s="603" t="str">
        <f>IF(D369=1,AC475,"    Genere")</f>
        <v>    Genere</v>
      </c>
      <c r="X475" s="605">
        <f ca="1" t="shared" si="16"/>
        <v>6</v>
      </c>
      <c r="Y475" s="605">
        <v>-3</v>
      </c>
      <c r="Z475" s="605">
        <f ca="1">RAND()*D367*D368*Z371</f>
        <v>29.462153465226837</v>
      </c>
      <c r="AA475" s="605">
        <f>D367+Y475</f>
        <v>57</v>
      </c>
      <c r="AB475" s="605">
        <f ca="1" t="shared" si="19"/>
        <v>1</v>
      </c>
      <c r="AC475" s="605">
        <f t="shared" si="20"/>
        <v>86.46</v>
      </c>
    </row>
    <row r="476" spans="1:29" ht="12.75">
      <c r="A476" s="512" t="s">
        <v>155</v>
      </c>
      <c r="B476" s="565" t="str">
        <f>IF(D369=1,X476,"     Genere")</f>
        <v>     Genere</v>
      </c>
      <c r="C476" s="603" t="str">
        <f>IF(D369=1,AC476,"    Genere")</f>
        <v>    Genere</v>
      </c>
      <c r="X476" s="605">
        <f ca="1" t="shared" si="16"/>
        <v>1</v>
      </c>
      <c r="Y476" s="605">
        <v>4</v>
      </c>
      <c r="Z476" s="605">
        <f ca="1">RAND()*D367*D368*Z371</f>
        <v>14.585759010541079</v>
      </c>
      <c r="AA476" s="605">
        <f>D367+Y476</f>
        <v>64</v>
      </c>
      <c r="AB476" s="605">
        <f ca="1" t="shared" si="19"/>
        <v>1</v>
      </c>
      <c r="AC476" s="605">
        <f t="shared" si="20"/>
        <v>78.58</v>
      </c>
    </row>
    <row r="477" spans="1:29" ht="12.75">
      <c r="A477" s="512" t="s">
        <v>155</v>
      </c>
      <c r="B477" s="565" t="str">
        <f>IF(D369=1,X477,"     Genere")</f>
        <v>     Genere</v>
      </c>
      <c r="C477" s="603" t="str">
        <f>IF(D369=1,AC477,"    Genere")</f>
        <v>    Genere</v>
      </c>
      <c r="X477" s="605">
        <f ca="1" t="shared" si="16"/>
        <v>2</v>
      </c>
      <c r="Y477" s="605">
        <v>4</v>
      </c>
      <c r="Z477" s="605">
        <f ca="1">RAND()*D367*D368*Z371</f>
        <v>6.38439363898756</v>
      </c>
      <c r="AA477" s="605">
        <f>D367+Y477</f>
        <v>64</v>
      </c>
      <c r="AB477" s="605">
        <f ca="1" t="shared" si="19"/>
        <v>1</v>
      </c>
      <c r="AC477" s="605">
        <f t="shared" si="20"/>
        <v>70.38</v>
      </c>
    </row>
    <row r="478" spans="1:29" ht="12.75">
      <c r="A478" s="512" t="s">
        <v>155</v>
      </c>
      <c r="B478" s="565" t="str">
        <f>IF(D369=1,X478,"     Genere")</f>
        <v>     Genere</v>
      </c>
      <c r="C478" s="603" t="str">
        <f>IF(D369=1,AC478,"    Genere")</f>
        <v>    Genere</v>
      </c>
      <c r="X478" s="605">
        <f ca="1" t="shared" si="16"/>
        <v>8</v>
      </c>
      <c r="Y478" s="605">
        <v>4</v>
      </c>
      <c r="Z478" s="605">
        <f ca="1">RAND()*D367*D368*Z371</f>
        <v>8.714860028964061</v>
      </c>
      <c r="AA478" s="605">
        <f>D367+Y478</f>
        <v>64</v>
      </c>
      <c r="AB478" s="605">
        <f ca="1" t="shared" si="19"/>
        <v>0</v>
      </c>
      <c r="AC478" s="605">
        <f t="shared" si="20"/>
        <v>55.28</v>
      </c>
    </row>
    <row r="479" spans="1:29" ht="12.75">
      <c r="A479" s="512" t="s">
        <v>155</v>
      </c>
      <c r="B479" s="565" t="str">
        <f>IF(D369=1,X479,"     Genere")</f>
        <v>     Genere</v>
      </c>
      <c r="C479" s="603" t="str">
        <f>IF(D369=1,AC479,"    Genere")</f>
        <v>    Genere</v>
      </c>
      <c r="X479" s="605">
        <f ca="1" t="shared" si="16"/>
        <v>1</v>
      </c>
      <c r="Y479" s="605">
        <v>4</v>
      </c>
      <c r="Z479" s="605">
        <f ca="1">RAND()*D367*D368*Z371</f>
        <v>9.799789549537476</v>
      </c>
      <c r="AA479" s="605">
        <f>D367+Y479</f>
        <v>64</v>
      </c>
      <c r="AB479" s="605">
        <f ca="1" t="shared" si="19"/>
        <v>1</v>
      </c>
      <c r="AC479" s="605">
        <f t="shared" si="20"/>
        <v>73.79</v>
      </c>
    </row>
    <row r="480" spans="1:29" ht="12.75">
      <c r="A480" s="512" t="s">
        <v>155</v>
      </c>
      <c r="B480" s="565" t="str">
        <f>IF(D369=1,X480,"     Genere")</f>
        <v>     Genere</v>
      </c>
      <c r="C480" s="603" t="str">
        <f>IF(D369=1,AC480,"    Genere")</f>
        <v>    Genere</v>
      </c>
      <c r="X480" s="605">
        <f ca="1" t="shared" si="16"/>
        <v>6</v>
      </c>
      <c r="Y480" s="605">
        <v>4</v>
      </c>
      <c r="Z480" s="605">
        <f ca="1">RAND()*D367*D368*Z371</f>
        <v>25.605231112725612</v>
      </c>
      <c r="AA480" s="605">
        <f>D367+Y480</f>
        <v>64</v>
      </c>
      <c r="AB480" s="605">
        <f ca="1" t="shared" si="19"/>
        <v>0</v>
      </c>
      <c r="AC480" s="605">
        <f t="shared" si="20"/>
        <v>38.39</v>
      </c>
    </row>
    <row r="481" spans="1:29" ht="12.75">
      <c r="A481" s="512" t="s">
        <v>155</v>
      </c>
      <c r="B481" s="565" t="str">
        <f>IF(D369=1,X481,"     Genere")</f>
        <v>     Genere</v>
      </c>
      <c r="C481" s="603" t="str">
        <f>IF(D369=1,AC481,"    Genere")</f>
        <v>    Genere</v>
      </c>
      <c r="X481" s="605">
        <f ca="1" t="shared" si="16"/>
        <v>3</v>
      </c>
      <c r="Y481" s="605">
        <v>4</v>
      </c>
      <c r="Z481" s="605">
        <f ca="1">RAND()*D367*D368*Z371</f>
        <v>6.157066166465156</v>
      </c>
      <c r="AA481" s="605">
        <f>D367+Y481</f>
        <v>64</v>
      </c>
      <c r="AB481" s="605">
        <f ca="1" t="shared" si="19"/>
        <v>1</v>
      </c>
      <c r="AC481" s="605">
        <f t="shared" si="20"/>
        <v>70.15</v>
      </c>
    </row>
    <row r="482" spans="1:29" ht="12.75">
      <c r="A482" s="512" t="s">
        <v>155</v>
      </c>
      <c r="B482" s="565" t="str">
        <f>IF(D369=1,X482,"     Genere")</f>
        <v>     Genere</v>
      </c>
      <c r="C482" s="603" t="str">
        <f>IF(D369=1,AC482,"    Genere")</f>
        <v>    Genere</v>
      </c>
      <c r="X482" s="605">
        <f ca="1" t="shared" si="16"/>
        <v>5</v>
      </c>
      <c r="Y482" s="605">
        <v>4</v>
      </c>
      <c r="Z482" s="605">
        <f ca="1">RAND()*D367*D368*Z371</f>
        <v>0.4167909888186536</v>
      </c>
      <c r="AA482" s="605">
        <f>D367+Y482</f>
        <v>64</v>
      </c>
      <c r="AB482" s="605">
        <f ca="1" t="shared" si="19"/>
        <v>0</v>
      </c>
      <c r="AC482" s="605">
        <f t="shared" si="20"/>
        <v>63.58</v>
      </c>
    </row>
    <row r="483" spans="1:29" ht="12.75">
      <c r="A483" s="512" t="s">
        <v>155</v>
      </c>
      <c r="B483" s="565" t="str">
        <f>IF(D369=1,X483,"     Genere")</f>
        <v>     Genere</v>
      </c>
      <c r="C483" s="603" t="str">
        <f>IF(D369=1,AC483,"    Genere")</f>
        <v>    Genere</v>
      </c>
      <c r="X483" s="605">
        <f ca="1" t="shared" si="16"/>
        <v>6</v>
      </c>
      <c r="Y483" s="605">
        <v>4</v>
      </c>
      <c r="Z483" s="605">
        <f ca="1">RAND()*D367*D368*Z371</f>
        <v>7.988679032478955</v>
      </c>
      <c r="AA483" s="605">
        <f>D367+Y483</f>
        <v>64</v>
      </c>
      <c r="AB483" s="605">
        <f ca="1" t="shared" si="19"/>
        <v>1</v>
      </c>
      <c r="AC483" s="605">
        <f t="shared" si="20"/>
        <v>71.98</v>
      </c>
    </row>
    <row r="484" spans="1:29" ht="12.75">
      <c r="A484" s="512" t="s">
        <v>155</v>
      </c>
      <c r="B484" s="565" t="str">
        <f>IF(D369=1,X484,"     Genere")</f>
        <v>     Genere</v>
      </c>
      <c r="C484" s="603" t="str">
        <f>IF(D369=1,AC484,"    Genere")</f>
        <v>    Genere</v>
      </c>
      <c r="X484" s="605">
        <f ca="1" t="shared" si="16"/>
        <v>5</v>
      </c>
      <c r="Y484" s="605">
        <v>4</v>
      </c>
      <c r="Z484" s="605">
        <f ca="1">RAND()*D367*D368*Z371</f>
        <v>17.85803642146447</v>
      </c>
      <c r="AA484" s="605">
        <f>D367+Y484</f>
        <v>64</v>
      </c>
      <c r="AB484" s="605">
        <f ca="1" t="shared" si="19"/>
        <v>0</v>
      </c>
      <c r="AC484" s="605">
        <f t="shared" si="20"/>
        <v>46.14</v>
      </c>
    </row>
    <row r="485" spans="1:29" ht="12.75">
      <c r="A485" s="512" t="s">
        <v>155</v>
      </c>
      <c r="B485" s="565" t="str">
        <f>IF(D369=1,X485,"     Genere")</f>
        <v>     Genere</v>
      </c>
      <c r="C485" s="603" t="str">
        <f>IF(D369=1,AC485,"    Genere")</f>
        <v>    Genere</v>
      </c>
      <c r="X485" s="605">
        <f ca="1" t="shared" si="16"/>
        <v>4</v>
      </c>
      <c r="Y485" s="605">
        <v>4</v>
      </c>
      <c r="Z485" s="605">
        <f ca="1">RAND()*D367*D368*Z371</f>
        <v>6.375101004886652</v>
      </c>
      <c r="AA485" s="605">
        <f>D367+Y485</f>
        <v>64</v>
      </c>
      <c r="AB485" s="605">
        <f ca="1" t="shared" si="19"/>
        <v>1</v>
      </c>
      <c r="AC485" s="605">
        <f t="shared" si="20"/>
        <v>70.37</v>
      </c>
    </row>
    <row r="486" spans="1:29" ht="12.75">
      <c r="A486" s="512" t="s">
        <v>155</v>
      </c>
      <c r="B486" s="565" t="str">
        <f>IF(D369=1,X486,"     Genere")</f>
        <v>     Genere</v>
      </c>
      <c r="C486" s="603" t="str">
        <f>IF(D369=1,AC486,"    Genere")</f>
        <v>    Genere</v>
      </c>
      <c r="X486" s="605">
        <f ca="1" t="shared" si="16"/>
        <v>5</v>
      </c>
      <c r="Y486" s="605">
        <v>4</v>
      </c>
      <c r="Z486" s="605">
        <f ca="1">RAND()*D367*D368*Z371</f>
        <v>29.835878340954945</v>
      </c>
      <c r="AA486" s="605">
        <f>D367+Y486</f>
        <v>64</v>
      </c>
      <c r="AB486" s="605">
        <f ca="1" t="shared" si="19"/>
        <v>0</v>
      </c>
      <c r="AC486" s="605">
        <f t="shared" si="20"/>
        <v>34.16</v>
      </c>
    </row>
    <row r="487" spans="1:29" ht="12.75">
      <c r="A487" s="512" t="s">
        <v>155</v>
      </c>
      <c r="B487" s="565" t="str">
        <f>IF(D369=1,X487,"     Genere")</f>
        <v>     Genere</v>
      </c>
      <c r="C487" s="603" t="str">
        <f>IF(D369=1,AC487,"    Genere")</f>
        <v>    Genere</v>
      </c>
      <c r="X487" s="605">
        <f ca="1" t="shared" si="16"/>
        <v>5</v>
      </c>
      <c r="Y487" s="605">
        <v>4</v>
      </c>
      <c r="Z487" s="605">
        <f ca="1">RAND()*D367*D368*Z371</f>
        <v>29.93296955153148</v>
      </c>
      <c r="AA487" s="605">
        <f>D367+Y487</f>
        <v>64</v>
      </c>
      <c r="AB487" s="605">
        <f ca="1" t="shared" si="19"/>
        <v>0</v>
      </c>
      <c r="AC487" s="605">
        <f t="shared" si="20"/>
        <v>34.06</v>
      </c>
    </row>
    <row r="488" spans="1:29" ht="12.75">
      <c r="A488" s="512" t="s">
        <v>155</v>
      </c>
      <c r="B488" s="565" t="str">
        <f>IF(D369=1,X488,"     Genere")</f>
        <v>     Genere</v>
      </c>
      <c r="C488" s="603" t="str">
        <f>IF(D369=1,AC488,"    Genere")</f>
        <v>    Genere</v>
      </c>
      <c r="X488" s="605">
        <f ca="1" t="shared" si="16"/>
        <v>4</v>
      </c>
      <c r="Y488" s="605">
        <v>4</v>
      </c>
      <c r="Z488" s="605">
        <f ca="1">RAND()*D367*D368*Z371</f>
        <v>22.75101059700472</v>
      </c>
      <c r="AA488" s="605">
        <f>D367+Y488</f>
        <v>64</v>
      </c>
      <c r="AB488" s="605">
        <f ca="1" t="shared" si="19"/>
        <v>0</v>
      </c>
      <c r="AC488" s="605">
        <f t="shared" si="20"/>
        <v>41.24</v>
      </c>
    </row>
    <row r="489" spans="1:29" ht="12.75">
      <c r="A489" s="512" t="s">
        <v>155</v>
      </c>
      <c r="B489" s="565" t="str">
        <f>IF(D369=1,X489,"     Genere")</f>
        <v>     Genere</v>
      </c>
      <c r="C489" s="603" t="str">
        <f>IF(D369=1,AC489,"    Genere")</f>
        <v>    Genere</v>
      </c>
      <c r="X489" s="605">
        <f ca="1" t="shared" si="16"/>
        <v>6</v>
      </c>
      <c r="Y489" s="605">
        <v>4</v>
      </c>
      <c r="Z489" s="605">
        <f ca="1">RAND()*D367*D368*Z371</f>
        <v>4.29563106576173</v>
      </c>
      <c r="AA489" s="605">
        <f>D367+Y489</f>
        <v>64</v>
      </c>
      <c r="AB489" s="605">
        <f ca="1" t="shared" si="19"/>
        <v>1</v>
      </c>
      <c r="AC489" s="605">
        <f t="shared" si="20"/>
        <v>68.29</v>
      </c>
    </row>
    <row r="490" spans="1:29" ht="12.75">
      <c r="A490" s="512" t="s">
        <v>155</v>
      </c>
      <c r="B490" s="565" t="str">
        <f>IF(D369=1,X490,"     Genere")</f>
        <v>     Genere</v>
      </c>
      <c r="C490" s="603" t="str">
        <f>IF(D369=1,AC490,"    Genere")</f>
        <v>    Genere</v>
      </c>
      <c r="X490" s="605">
        <f ca="1" t="shared" si="16"/>
        <v>8</v>
      </c>
      <c r="Y490" s="605">
        <v>4</v>
      </c>
      <c r="Z490" s="605">
        <f ca="1">RAND()*D367*D368*Z371</f>
        <v>19.188774754157777</v>
      </c>
      <c r="AA490" s="605">
        <f>D367+Y490</f>
        <v>64</v>
      </c>
      <c r="AB490" s="605">
        <f ca="1" t="shared" si="19"/>
        <v>0</v>
      </c>
      <c r="AC490" s="605">
        <f t="shared" si="20"/>
        <v>44.81</v>
      </c>
    </row>
    <row r="491" spans="1:29" ht="12.75">
      <c r="A491" s="512" t="s">
        <v>155</v>
      </c>
      <c r="B491" s="565" t="str">
        <f>IF(D369=1,X491,"     Genere")</f>
        <v>     Genere</v>
      </c>
      <c r="C491" s="603" t="str">
        <f>IF(D369=1,AC491,"    Genere")</f>
        <v>    Genere</v>
      </c>
      <c r="X491" s="605">
        <f ca="1" t="shared" si="16"/>
        <v>3</v>
      </c>
      <c r="Y491" s="605">
        <v>4</v>
      </c>
      <c r="Z491" s="605">
        <f ca="1">RAND()*D367*D368*Z371</f>
        <v>18.004374583586422</v>
      </c>
      <c r="AA491" s="605">
        <f>D367+Y491</f>
        <v>64</v>
      </c>
      <c r="AB491" s="605">
        <f ca="1" t="shared" si="19"/>
        <v>1</v>
      </c>
      <c r="AC491" s="605">
        <f t="shared" si="20"/>
        <v>82</v>
      </c>
    </row>
    <row r="492" spans="1:29" ht="12.75">
      <c r="A492" s="512" t="s">
        <v>155</v>
      </c>
      <c r="B492" s="565" t="str">
        <f>IF(D369=1,X492,"     Genere")</f>
        <v>     Genere</v>
      </c>
      <c r="C492" s="603" t="str">
        <f>IF(D369=1,AC492,"    Genere")</f>
        <v>    Genere</v>
      </c>
      <c r="X492" s="605">
        <f ca="1" t="shared" si="16"/>
        <v>9</v>
      </c>
      <c r="Y492" s="605">
        <v>4</v>
      </c>
      <c r="Z492" s="605">
        <f ca="1">RAND()*D367*D368*Z371</f>
        <v>14.282747826568484</v>
      </c>
      <c r="AA492" s="605">
        <f>D367+Y492</f>
        <v>64</v>
      </c>
      <c r="AB492" s="605">
        <f ca="1" t="shared" si="19"/>
        <v>0</v>
      </c>
      <c r="AC492" s="605">
        <f t="shared" si="20"/>
        <v>49.71</v>
      </c>
    </row>
    <row r="493" spans="1:29" ht="12.75">
      <c r="A493" s="512" t="s">
        <v>155</v>
      </c>
      <c r="B493" s="565" t="str">
        <f>IF(D369=1,X493,"     Genere")</f>
        <v>     Genere</v>
      </c>
      <c r="C493" s="603" t="str">
        <f>IF(D369=1,AC493,"    Genere")</f>
        <v>    Genere</v>
      </c>
      <c r="X493" s="605">
        <f ca="1" t="shared" si="16"/>
        <v>9</v>
      </c>
      <c r="Y493" s="605">
        <v>4</v>
      </c>
      <c r="Z493" s="605">
        <f ca="1">RAND()*D367*D368*Z371</f>
        <v>12.482156800819437</v>
      </c>
      <c r="AA493" s="605">
        <f>D367+Y493</f>
        <v>64</v>
      </c>
      <c r="AB493" s="605">
        <f ca="1" t="shared" si="19"/>
        <v>1</v>
      </c>
      <c r="AC493" s="605">
        <f t="shared" si="20"/>
        <v>76.48</v>
      </c>
    </row>
    <row r="494" spans="1:29" ht="12.75">
      <c r="A494" s="512" t="s">
        <v>155</v>
      </c>
      <c r="B494" s="565" t="str">
        <f>IF(D369=1,X494,"     Genere")</f>
        <v>     Genere</v>
      </c>
      <c r="C494" s="603" t="str">
        <f>IF(D369=1,AC494,"    Genere")</f>
        <v>    Genere</v>
      </c>
      <c r="X494" s="605">
        <f ca="1" t="shared" si="16"/>
        <v>3</v>
      </c>
      <c r="Y494" s="605">
        <v>4</v>
      </c>
      <c r="Z494" s="605">
        <f ca="1">RAND()*D367*D368*Z371</f>
        <v>24.374296919712158</v>
      </c>
      <c r="AA494" s="605">
        <f>D367+Y494</f>
        <v>64</v>
      </c>
      <c r="AB494" s="605">
        <f ca="1" t="shared" si="19"/>
        <v>0</v>
      </c>
      <c r="AC494" s="605">
        <f t="shared" si="20"/>
        <v>39.62</v>
      </c>
    </row>
    <row r="495" spans="1:29" ht="12.75">
      <c r="A495" s="512" t="s">
        <v>155</v>
      </c>
      <c r="B495" s="565" t="str">
        <f>IF(D369=1,X495,"     Genere")</f>
        <v>     Genere</v>
      </c>
      <c r="C495" s="603" t="str">
        <f>IF(D369=1,AC495,"    Genere")</f>
        <v>    Genere</v>
      </c>
      <c r="X495" s="605">
        <f ca="1" t="shared" si="16"/>
        <v>9</v>
      </c>
      <c r="Y495" s="605">
        <v>4</v>
      </c>
      <c r="Z495" s="605">
        <f ca="1">RAND()*D367*D368*Z371</f>
        <v>9.784112405596264</v>
      </c>
      <c r="AA495" s="605">
        <f>D367+Y495</f>
        <v>64</v>
      </c>
      <c r="AB495" s="605">
        <f ca="1" t="shared" si="19"/>
        <v>0</v>
      </c>
      <c r="AC495" s="605">
        <f t="shared" si="20"/>
        <v>54.21</v>
      </c>
    </row>
    <row r="496" spans="1:29" ht="12.75">
      <c r="A496" s="512" t="s">
        <v>155</v>
      </c>
      <c r="B496" s="565" t="str">
        <f>IF(D369=1,X496,"     Genere")</f>
        <v>     Genere</v>
      </c>
      <c r="C496" s="603" t="str">
        <f>IF(D369=1,AC496,"    Genere")</f>
        <v>    Genere</v>
      </c>
      <c r="X496" s="605">
        <f ca="1" t="shared" si="16"/>
        <v>6</v>
      </c>
      <c r="Y496" s="605">
        <v>4</v>
      </c>
      <c r="Z496" s="605">
        <f ca="1">RAND()*D367*D368*Z371</f>
        <v>1.7978908021838216</v>
      </c>
      <c r="AA496" s="605">
        <f>D367+Y496</f>
        <v>64</v>
      </c>
      <c r="AB496" s="605">
        <f ca="1" t="shared" si="19"/>
        <v>0</v>
      </c>
      <c r="AC496" s="605">
        <f t="shared" si="20"/>
        <v>62.2</v>
      </c>
    </row>
    <row r="497" spans="1:29" ht="12.75">
      <c r="A497" s="512" t="s">
        <v>155</v>
      </c>
      <c r="B497" s="565" t="str">
        <f>IF(D369=1,X497,"     Genere")</f>
        <v>     Genere</v>
      </c>
      <c r="C497" s="603" t="str">
        <f>IF(D369=1,AC497,"    Genere")</f>
        <v>    Genere</v>
      </c>
      <c r="X497" s="605">
        <f ca="1" t="shared" si="16"/>
        <v>8</v>
      </c>
      <c r="Y497" s="605">
        <v>4</v>
      </c>
      <c r="Z497" s="605">
        <f ca="1">RAND()*D367*D368*Z371</f>
        <v>10.12258963742899</v>
      </c>
      <c r="AA497" s="605">
        <f>D367+Y497</f>
        <v>64</v>
      </c>
      <c r="AB497" s="605">
        <f ca="1" t="shared" si="19"/>
        <v>1</v>
      </c>
      <c r="AC497" s="605">
        <f t="shared" si="20"/>
        <v>74.12</v>
      </c>
    </row>
    <row r="498" spans="1:29" ht="12.75">
      <c r="A498" s="512" t="s">
        <v>155</v>
      </c>
      <c r="B498" s="565" t="str">
        <f>IF(D369=1,X498,"     Genere")</f>
        <v>     Genere</v>
      </c>
      <c r="C498" s="603" t="str">
        <f>IF(D369=1,AC498,"    Genere")</f>
        <v>    Genere</v>
      </c>
      <c r="X498" s="605">
        <f ca="1" t="shared" si="16"/>
        <v>6</v>
      </c>
      <c r="Y498" s="605">
        <v>4</v>
      </c>
      <c r="Z498" s="605">
        <f ca="1">RAND()*D367*D368*Z371</f>
        <v>29.597827785895475</v>
      </c>
      <c r="AA498" s="605">
        <f>D367+Y498</f>
        <v>64</v>
      </c>
      <c r="AB498" s="605">
        <f ca="1" t="shared" si="19"/>
        <v>0</v>
      </c>
      <c r="AC498" s="605">
        <f t="shared" si="20"/>
        <v>34.4</v>
      </c>
    </row>
    <row r="499" spans="1:29" ht="12.75">
      <c r="A499" s="512" t="s">
        <v>155</v>
      </c>
      <c r="B499" s="565" t="str">
        <f>IF(D369=1,X499,"     Genere")</f>
        <v>     Genere</v>
      </c>
      <c r="C499" s="603" t="str">
        <f>IF(D369=1,AC499,"    Genere")</f>
        <v>    Genere</v>
      </c>
      <c r="X499" s="605">
        <f ca="1" t="shared" si="16"/>
        <v>8</v>
      </c>
      <c r="Y499" s="605">
        <v>4</v>
      </c>
      <c r="Z499" s="605">
        <f ca="1">RAND()*D367*D368*Z371</f>
        <v>30.09432847015372</v>
      </c>
      <c r="AA499" s="605">
        <f>D367+Y499</f>
        <v>64</v>
      </c>
      <c r="AB499" s="605">
        <f ca="1" t="shared" si="19"/>
        <v>0</v>
      </c>
      <c r="AC499" s="605">
        <f t="shared" si="20"/>
        <v>33.9</v>
      </c>
    </row>
    <row r="500" spans="1:29" ht="12.75">
      <c r="A500" s="512" t="s">
        <v>155</v>
      </c>
      <c r="B500" s="565" t="str">
        <f>IF(D369=1,X500,"     Genere")</f>
        <v>     Genere</v>
      </c>
      <c r="C500" s="603" t="str">
        <f>IF(D369=1,AC500,"    Genere")</f>
        <v>    Genere</v>
      </c>
      <c r="X500" s="605">
        <f ca="1" t="shared" si="16"/>
        <v>5</v>
      </c>
      <c r="Y500" s="605">
        <v>4</v>
      </c>
      <c r="Z500" s="605">
        <f ca="1">RAND()*D367*D368*Z371</f>
        <v>30.53484833073634</v>
      </c>
      <c r="AA500" s="605">
        <f>D367+Y500</f>
        <v>64</v>
      </c>
      <c r="AB500" s="605">
        <f ca="1" t="shared" si="19"/>
        <v>1</v>
      </c>
      <c r="AC500" s="605">
        <f t="shared" si="20"/>
        <v>94.53</v>
      </c>
    </row>
    <row r="501" spans="1:29" ht="12.75">
      <c r="A501" s="512" t="s">
        <v>155</v>
      </c>
      <c r="B501" s="565" t="str">
        <f>IF(D369=1,X501,"     Genere")</f>
        <v>     Genere</v>
      </c>
      <c r="C501" s="603" t="str">
        <f>IF(D369=1,AC501,"    Genere")</f>
        <v>    Genere</v>
      </c>
      <c r="X501" s="605">
        <f aca="true" ca="1" t="shared" si="21" ref="X501:X519">INT(RAND()*9)+1</f>
        <v>7</v>
      </c>
      <c r="Y501" s="605">
        <v>4</v>
      </c>
      <c r="Z501" s="605">
        <f ca="1">RAND()*D367*D368*Z371</f>
        <v>29.600175499337624</v>
      </c>
      <c r="AA501" s="605">
        <f>D367+Y501</f>
        <v>64</v>
      </c>
      <c r="AB501" s="605">
        <f aca="true" ca="1" t="shared" si="22" ref="AB501:AB519">INT(RAND()*2)</f>
        <v>0</v>
      </c>
      <c r="AC501" s="605">
        <f aca="true" t="shared" si="23" ref="AC501:AC519">INT((IF(AB501=0,AA501-Z501,AA501+Z501))*100)/100</f>
        <v>34.39</v>
      </c>
    </row>
    <row r="502" spans="1:29" ht="12.75">
      <c r="A502" s="512" t="s">
        <v>155</v>
      </c>
      <c r="B502" s="565" t="str">
        <f>IF(D369=1,X502,"     Genere")</f>
        <v>     Genere</v>
      </c>
      <c r="C502" s="603" t="str">
        <f>IF(D369=1,AC502,"    Genere")</f>
        <v>    Genere</v>
      </c>
      <c r="X502" s="605">
        <f ca="1" t="shared" si="21"/>
        <v>2</v>
      </c>
      <c r="Y502" s="605">
        <v>4</v>
      </c>
      <c r="Z502" s="605">
        <f ca="1">RAND()*D367*D368*Z371</f>
        <v>9.750771647325491</v>
      </c>
      <c r="AA502" s="605">
        <f>D367+Y502</f>
        <v>64</v>
      </c>
      <c r="AB502" s="605">
        <f ca="1" t="shared" si="22"/>
        <v>1</v>
      </c>
      <c r="AC502" s="605">
        <f t="shared" si="23"/>
        <v>73.75</v>
      </c>
    </row>
    <row r="503" spans="1:29" ht="12.75">
      <c r="A503" s="512" t="s">
        <v>155</v>
      </c>
      <c r="B503" s="565" t="str">
        <f>IF(D369=1,X503,"     Genere")</f>
        <v>     Genere</v>
      </c>
      <c r="C503" s="603" t="str">
        <f>IF(D369=1,AC503,"    Genere")</f>
        <v>    Genere</v>
      </c>
      <c r="X503" s="605">
        <f ca="1" t="shared" si="21"/>
        <v>6</v>
      </c>
      <c r="Y503" s="605">
        <v>4</v>
      </c>
      <c r="Z503" s="605">
        <f ca="1">RAND()*D367*D368*Z371</f>
        <v>6.65364809871898</v>
      </c>
      <c r="AA503" s="605">
        <f>D367+Y503</f>
        <v>64</v>
      </c>
      <c r="AB503" s="605">
        <f ca="1" t="shared" si="22"/>
        <v>0</v>
      </c>
      <c r="AC503" s="605">
        <f t="shared" si="23"/>
        <v>57.34</v>
      </c>
    </row>
    <row r="504" spans="1:29" ht="12.75">
      <c r="A504" s="512" t="s">
        <v>155</v>
      </c>
      <c r="B504" s="565" t="str">
        <f>IF(D369=1,X504,"     Genere")</f>
        <v>     Genere</v>
      </c>
      <c r="C504" s="603" t="str">
        <f>IF(D369=1,AC504,"    Genere")</f>
        <v>    Genere</v>
      </c>
      <c r="X504" s="605">
        <f ca="1" t="shared" si="21"/>
        <v>3</v>
      </c>
      <c r="Y504" s="605">
        <v>4</v>
      </c>
      <c r="Z504" s="605">
        <f ca="1">RAND()*D367*D368*Z371</f>
        <v>28.580182957837767</v>
      </c>
      <c r="AA504" s="605">
        <f>D367+Y504</f>
        <v>64</v>
      </c>
      <c r="AB504" s="605">
        <f ca="1" t="shared" si="22"/>
        <v>1</v>
      </c>
      <c r="AC504" s="605">
        <f t="shared" si="23"/>
        <v>92.58</v>
      </c>
    </row>
    <row r="505" spans="1:29" ht="12.75">
      <c r="A505" s="512" t="s">
        <v>155</v>
      </c>
      <c r="B505" s="565" t="str">
        <f>IF(D369=1,X505,"     Genere")</f>
        <v>     Genere</v>
      </c>
      <c r="C505" s="603" t="str">
        <f>IF(D369=1,AC505,"    Genere")</f>
        <v>    Genere</v>
      </c>
      <c r="X505" s="605">
        <f ca="1" t="shared" si="21"/>
        <v>1</v>
      </c>
      <c r="Y505" s="605">
        <v>4</v>
      </c>
      <c r="Z505" s="605">
        <f ca="1">RAND()*D367*D368*Z371</f>
        <v>1.3485529745111526</v>
      </c>
      <c r="AA505" s="605">
        <f>D367+Y505</f>
        <v>64</v>
      </c>
      <c r="AB505" s="605">
        <f ca="1" t="shared" si="22"/>
        <v>0</v>
      </c>
      <c r="AC505" s="605">
        <f t="shared" si="23"/>
        <v>62.65</v>
      </c>
    </row>
    <row r="506" spans="1:29" ht="12.75">
      <c r="A506" s="512" t="s">
        <v>155</v>
      </c>
      <c r="B506" s="565" t="str">
        <f>IF(D369=1,X506,"     Genere")</f>
        <v>     Genere</v>
      </c>
      <c r="C506" s="603" t="str">
        <f>IF(D369=1,AC506,"    Genere")</f>
        <v>    Genere</v>
      </c>
      <c r="X506" s="605">
        <f ca="1" t="shared" si="21"/>
        <v>2</v>
      </c>
      <c r="Y506" s="605">
        <v>4</v>
      </c>
      <c r="Z506" s="605">
        <f ca="1">RAND()*D367*D368*Z371</f>
        <v>9.053426579525372</v>
      </c>
      <c r="AA506" s="605">
        <f>D367+Y506</f>
        <v>64</v>
      </c>
      <c r="AB506" s="605">
        <f ca="1" t="shared" si="22"/>
        <v>0</v>
      </c>
      <c r="AC506" s="605">
        <f t="shared" si="23"/>
        <v>54.94</v>
      </c>
    </row>
    <row r="507" spans="1:29" ht="12.75">
      <c r="A507" s="512" t="s">
        <v>155</v>
      </c>
      <c r="B507" s="565" t="str">
        <f>IF(D369=1,X507,"     Genere")</f>
        <v>     Genere</v>
      </c>
      <c r="C507" s="603" t="str">
        <f>IF(D369=1,AC507,"    Genere")</f>
        <v>    Genere</v>
      </c>
      <c r="X507" s="605">
        <f ca="1" t="shared" si="21"/>
        <v>7</v>
      </c>
      <c r="Y507" s="605">
        <v>4</v>
      </c>
      <c r="Z507" s="605">
        <f ca="1">RAND()*D367*D368*Z371</f>
        <v>21.282505823774827</v>
      </c>
      <c r="AA507" s="605">
        <f>D367+Y507</f>
        <v>64</v>
      </c>
      <c r="AB507" s="605">
        <f ca="1" t="shared" si="22"/>
        <v>1</v>
      </c>
      <c r="AC507" s="605">
        <f t="shared" si="23"/>
        <v>85.28</v>
      </c>
    </row>
    <row r="508" spans="1:29" ht="12.75">
      <c r="A508" s="512" t="s">
        <v>155</v>
      </c>
      <c r="B508" s="565" t="str">
        <f>IF(D369=1,X508,"     Genere")</f>
        <v>     Genere</v>
      </c>
      <c r="C508" s="603" t="str">
        <f>IF(D369=1,AC508,"    Genere")</f>
        <v>    Genere</v>
      </c>
      <c r="X508" s="605">
        <f ca="1" t="shared" si="21"/>
        <v>8</v>
      </c>
      <c r="Y508" s="605">
        <v>4</v>
      </c>
      <c r="Z508" s="605">
        <f ca="1">RAND()*D367*D368*Z371</f>
        <v>30.069806509065835</v>
      </c>
      <c r="AA508" s="605">
        <f>D367+Y508</f>
        <v>64</v>
      </c>
      <c r="AB508" s="605">
        <f ca="1" t="shared" si="22"/>
        <v>0</v>
      </c>
      <c r="AC508" s="605">
        <f t="shared" si="23"/>
        <v>33.93</v>
      </c>
    </row>
    <row r="509" spans="1:29" ht="12.75">
      <c r="A509" s="512" t="s">
        <v>155</v>
      </c>
      <c r="B509" s="565" t="str">
        <f>IF(D369=1,X509,"     Genere")</f>
        <v>     Genere</v>
      </c>
      <c r="C509" s="603" t="str">
        <f>IF(D369=1,AC509,"    Genere")</f>
        <v>    Genere</v>
      </c>
      <c r="X509" s="605">
        <f ca="1" t="shared" si="21"/>
        <v>9</v>
      </c>
      <c r="Y509" s="605">
        <v>4</v>
      </c>
      <c r="Z509" s="605">
        <f ca="1">RAND()*D367*D368*Z371</f>
        <v>17.457931053653056</v>
      </c>
      <c r="AA509" s="605">
        <f>D367+Y509</f>
        <v>64</v>
      </c>
      <c r="AB509" s="605">
        <f ca="1" t="shared" si="22"/>
        <v>0</v>
      </c>
      <c r="AC509" s="605">
        <f t="shared" si="23"/>
        <v>46.54</v>
      </c>
    </row>
    <row r="510" spans="1:29" ht="12.75">
      <c r="A510" s="512" t="s">
        <v>155</v>
      </c>
      <c r="B510" s="565" t="str">
        <f>IF(D369=1,X510,"     Genere")</f>
        <v>     Genere</v>
      </c>
      <c r="C510" s="603" t="str">
        <f>IF(D369=1,AC510,"    Genere")</f>
        <v>    Genere</v>
      </c>
      <c r="X510" s="605">
        <f ca="1" t="shared" si="21"/>
        <v>8</v>
      </c>
      <c r="Y510" s="605">
        <v>4</v>
      </c>
      <c r="Z510" s="605">
        <f ca="1">RAND()*D367*D368*Z371</f>
        <v>29.23212091242354</v>
      </c>
      <c r="AA510" s="605">
        <f>D367+Y510</f>
        <v>64</v>
      </c>
      <c r="AB510" s="605">
        <f ca="1" t="shared" si="22"/>
        <v>0</v>
      </c>
      <c r="AC510" s="605">
        <f t="shared" si="23"/>
        <v>34.76</v>
      </c>
    </row>
    <row r="511" spans="1:29" ht="12.75">
      <c r="A511" s="512" t="s">
        <v>155</v>
      </c>
      <c r="B511" s="565" t="str">
        <f>IF(D369=1,X511,"     Genere")</f>
        <v>     Genere</v>
      </c>
      <c r="C511" s="603" t="str">
        <f>IF(D369=1,AC511,"    Genere")</f>
        <v>    Genere</v>
      </c>
      <c r="X511" s="605">
        <f ca="1" t="shared" si="21"/>
        <v>2</v>
      </c>
      <c r="Y511" s="605">
        <v>4</v>
      </c>
      <c r="Z511" s="605">
        <f ca="1">RAND()*D367*D368*Z371</f>
        <v>17.613848193493066</v>
      </c>
      <c r="AA511" s="605">
        <f>D367+Y511</f>
        <v>64</v>
      </c>
      <c r="AB511" s="605">
        <f ca="1" t="shared" si="22"/>
        <v>0</v>
      </c>
      <c r="AC511" s="605">
        <f t="shared" si="23"/>
        <v>46.38</v>
      </c>
    </row>
    <row r="512" spans="1:29" ht="12.75">
      <c r="A512" s="512" t="s">
        <v>155</v>
      </c>
      <c r="B512" s="565" t="str">
        <f>IF(D369=1,X512,"     Genere")</f>
        <v>     Genere</v>
      </c>
      <c r="C512" s="603" t="str">
        <f>IF(D369=1,AC512,"    Genere")</f>
        <v>    Genere</v>
      </c>
      <c r="X512" s="605">
        <f ca="1" t="shared" si="21"/>
        <v>6</v>
      </c>
      <c r="Y512" s="605">
        <v>4</v>
      </c>
      <c r="Z512" s="605">
        <f ca="1">RAND()*D367*D368*Z371</f>
        <v>29.737064169773447</v>
      </c>
      <c r="AA512" s="605">
        <f>D367+Y512</f>
        <v>64</v>
      </c>
      <c r="AB512" s="605">
        <f ca="1" t="shared" si="22"/>
        <v>0</v>
      </c>
      <c r="AC512" s="605">
        <f t="shared" si="23"/>
        <v>34.26</v>
      </c>
    </row>
    <row r="513" spans="1:29" ht="12.75">
      <c r="A513" s="512" t="s">
        <v>155</v>
      </c>
      <c r="B513" s="565" t="str">
        <f>IF(D369=1,X513,"     Genere")</f>
        <v>     Genere</v>
      </c>
      <c r="C513" s="603" t="str">
        <f>IF(D369=1,AC513,"    Genere")</f>
        <v>    Genere</v>
      </c>
      <c r="X513" s="605">
        <f ca="1" t="shared" si="21"/>
        <v>4</v>
      </c>
      <c r="Y513" s="605">
        <v>4</v>
      </c>
      <c r="Z513" s="605">
        <f ca="1">RAND()*D367*D368*Z371</f>
        <v>9.316144022464945</v>
      </c>
      <c r="AA513" s="605">
        <f>D367+Y513</f>
        <v>64</v>
      </c>
      <c r="AB513" s="605">
        <f ca="1" t="shared" si="22"/>
        <v>0</v>
      </c>
      <c r="AC513" s="605">
        <f t="shared" si="23"/>
        <v>54.68</v>
      </c>
    </row>
    <row r="514" spans="1:29" ht="12.75">
      <c r="A514" s="512" t="s">
        <v>155</v>
      </c>
      <c r="B514" s="565" t="str">
        <f>IF(D369=1,X514,"     Genere")</f>
        <v>     Genere</v>
      </c>
      <c r="C514" s="603" t="str">
        <f>IF(D369=1,AC514,"    Genere")</f>
        <v>    Genere</v>
      </c>
      <c r="X514" s="605">
        <f ca="1" t="shared" si="21"/>
        <v>3</v>
      </c>
      <c r="Y514" s="605">
        <v>4</v>
      </c>
      <c r="Z514" s="605">
        <f ca="1">RAND()*D367*D368*Z371</f>
        <v>19.474791905841442</v>
      </c>
      <c r="AA514" s="605">
        <f>D367+Y514</f>
        <v>64</v>
      </c>
      <c r="AB514" s="605">
        <f ca="1" t="shared" si="22"/>
        <v>0</v>
      </c>
      <c r="AC514" s="605">
        <f t="shared" si="23"/>
        <v>44.52</v>
      </c>
    </row>
    <row r="515" spans="1:29" ht="12.75">
      <c r="A515" s="512" t="s">
        <v>155</v>
      </c>
      <c r="B515" s="565" t="str">
        <f>IF(D369=1,X515,"     Genere")</f>
        <v>     Genere</v>
      </c>
      <c r="C515" s="603" t="str">
        <f>IF(D369=1,AC515,"    Genere")</f>
        <v>    Genere</v>
      </c>
      <c r="X515" s="605">
        <f ca="1" t="shared" si="21"/>
        <v>3</v>
      </c>
      <c r="Y515" s="605">
        <v>4</v>
      </c>
      <c r="Z515" s="605">
        <f ca="1">RAND()*D367*D368*Z371</f>
        <v>9.244682095756808</v>
      </c>
      <c r="AA515" s="605">
        <f>D367+Y515</f>
        <v>64</v>
      </c>
      <c r="AB515" s="605">
        <f ca="1" t="shared" si="22"/>
        <v>0</v>
      </c>
      <c r="AC515" s="605">
        <f t="shared" si="23"/>
        <v>54.75</v>
      </c>
    </row>
    <row r="516" spans="1:29" ht="12.75">
      <c r="A516" s="512" t="s">
        <v>155</v>
      </c>
      <c r="B516" s="565" t="str">
        <f>IF(D369=1,X516,"     Genere")</f>
        <v>     Genere</v>
      </c>
      <c r="C516" s="603" t="str">
        <f>IF(D369=1,AC516,"    Genere")</f>
        <v>    Genere</v>
      </c>
      <c r="X516" s="605">
        <f ca="1" t="shared" si="21"/>
        <v>8</v>
      </c>
      <c r="Y516" s="605">
        <v>4</v>
      </c>
      <c r="Z516" s="605">
        <f ca="1">RAND()*D367*D368*Z371</f>
        <v>11.889591711115955</v>
      </c>
      <c r="AA516" s="605">
        <f>D367+Y516</f>
        <v>64</v>
      </c>
      <c r="AB516" s="605">
        <f ca="1" t="shared" si="22"/>
        <v>1</v>
      </c>
      <c r="AC516" s="605">
        <f t="shared" si="23"/>
        <v>75.88</v>
      </c>
    </row>
    <row r="517" spans="1:29" ht="12.75">
      <c r="A517" s="512" t="s">
        <v>155</v>
      </c>
      <c r="B517" s="565" t="str">
        <f>IF(D369=1,X517,"     Genere")</f>
        <v>     Genere</v>
      </c>
      <c r="C517" s="603" t="str">
        <f>IF(D369=1,AC517,"    Genere")</f>
        <v>    Genere</v>
      </c>
      <c r="X517" s="605">
        <f ca="1" t="shared" si="21"/>
        <v>1</v>
      </c>
      <c r="Y517" s="605">
        <v>4</v>
      </c>
      <c r="Z517" s="605">
        <f ca="1">RAND()*D367*D368*Z371</f>
        <v>1.6891307737310624</v>
      </c>
      <c r="AA517" s="605">
        <f>D367+Y517</f>
        <v>64</v>
      </c>
      <c r="AB517" s="605">
        <f ca="1" t="shared" si="22"/>
        <v>0</v>
      </c>
      <c r="AC517" s="605">
        <f t="shared" si="23"/>
        <v>62.31</v>
      </c>
    </row>
    <row r="518" spans="1:29" ht="12.75">
      <c r="A518" s="512" t="s">
        <v>155</v>
      </c>
      <c r="B518" s="565" t="str">
        <f>IF(D369=1,X518,"     Genere")</f>
        <v>     Genere</v>
      </c>
      <c r="C518" s="603" t="str">
        <f>IF(D369=1,AC518,"    Genere")</f>
        <v>    Genere</v>
      </c>
      <c r="X518" s="605">
        <f ca="1" t="shared" si="21"/>
        <v>6</v>
      </c>
      <c r="Y518" s="605">
        <v>4</v>
      </c>
      <c r="Z518" s="605">
        <f ca="1">RAND()*D367*D368*Z371</f>
        <v>17.43104516286578</v>
      </c>
      <c r="AA518" s="605">
        <f>D367+Y518</f>
        <v>64</v>
      </c>
      <c r="AB518" s="605">
        <f ca="1" t="shared" si="22"/>
        <v>0</v>
      </c>
      <c r="AC518" s="605">
        <f t="shared" si="23"/>
        <v>46.56</v>
      </c>
    </row>
    <row r="519" spans="1:29" ht="12.75">
      <c r="A519" s="520" t="s">
        <v>155</v>
      </c>
      <c r="B519" s="566" t="str">
        <f>IF(D369=1,X519,"     Genere")</f>
        <v>     Genere</v>
      </c>
      <c r="C519" s="604" t="str">
        <f>IF(D369=1,AC519,"    Genere")</f>
        <v>    Genere</v>
      </c>
      <c r="X519" s="605">
        <f ca="1" t="shared" si="21"/>
        <v>5</v>
      </c>
      <c r="Y519" s="605">
        <v>4</v>
      </c>
      <c r="Z519" s="605">
        <f ca="1">RAND()*D367*D368*Z371</f>
        <v>24.640658434575702</v>
      </c>
      <c r="AA519" s="605">
        <f>D367+Y519</f>
        <v>64</v>
      </c>
      <c r="AB519" s="605">
        <f ca="1" t="shared" si="22"/>
        <v>1</v>
      </c>
      <c r="AC519" s="605">
        <f t="shared" si="23"/>
        <v>88.64</v>
      </c>
    </row>
    <row r="521" ht="12.75">
      <c r="A521" s="552" t="s">
        <v>292</v>
      </c>
    </row>
  </sheetData>
  <sheetProtection password="89E6" sheet="1" objects="1" scenarios="1"/>
  <mergeCells count="1">
    <mergeCell ref="C18:F18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Tecnologico de Costa Rica</dc:creator>
  <cp:keywords/>
  <dc:description/>
  <cp:lastModifiedBy>Instituto Tecnologico de Costa Rica</cp:lastModifiedBy>
  <dcterms:created xsi:type="dcterms:W3CDTF">2006-12-11T22:29:47Z</dcterms:created>
  <dcterms:modified xsi:type="dcterms:W3CDTF">2007-04-12T15:29:09Z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