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510" windowHeight="6135" activeTab="0"/>
  </bookViews>
  <sheets>
    <sheet name="Menú" sheetId="1" r:id="rId1"/>
    <sheet name="Ejercicios" sheetId="2" r:id="rId2"/>
    <sheet name="Ejemplos" sheetId="3" r:id="rId3"/>
    <sheet name="Generador" sheetId="4" r:id="rId4"/>
    <sheet name="Tablas E." sheetId="5" r:id="rId5"/>
  </sheets>
  <definedNames>
    <definedName name="D_19">'Ejemplos'!$A$9</definedName>
    <definedName name="D_22">'Ejemplos'!$A$293</definedName>
    <definedName name="D_25">'Ejemplos'!$A$311:$B$311</definedName>
    <definedName name="D_28">'Ejemplos'!$B$352</definedName>
    <definedName name="D_30">'Ejemplos'!$C$393</definedName>
    <definedName name="D_36">'Ejemplos'!$A$421</definedName>
    <definedName name="D_39">'Ejemplos'!$A$449</definedName>
    <definedName name="D_42">'Ejemplos'!$A$495</definedName>
    <definedName name="D_44">'Ejemplos'!$A$529</definedName>
    <definedName name="D_46">'Ejemplos'!$A$554:$B$554</definedName>
    <definedName name="D_47">'Ejemplos'!$B$593</definedName>
    <definedName name="D_48">'Ejemplos'!$A$595</definedName>
    <definedName name="D_49">'Ejemplos'!$A$881</definedName>
    <definedName name="D_54">'Ejemplos'!$B$973</definedName>
    <definedName name="D_55">'Ejemplos'!#REF!</definedName>
    <definedName name="D_57.">'Ejemplos'!$A$977</definedName>
    <definedName name="G_01">'Generador'!$D$11</definedName>
    <definedName name="T_01">'Tablas E.'!$A$11</definedName>
    <definedName name="T_02">'Tablas E.'!$A$50</definedName>
    <definedName name="T_03">'Tablas E.'!$L$11</definedName>
  </definedNames>
  <calcPr fullCalcOnLoad="1"/>
</workbook>
</file>

<file path=xl/comments2.xml><?xml version="1.0" encoding="utf-8"?>
<comments xmlns="http://schemas.openxmlformats.org/spreadsheetml/2006/main">
  <authors>
    <author>mpontigo</author>
    <author>Instituto Tecnologico de Costa Rica</author>
  </authors>
  <commentList>
    <comment ref="B12" authorId="0">
      <text>
        <r>
          <rPr>
            <b/>
            <sz val="8"/>
            <color indexed="10"/>
            <rFont val="Tahoma"/>
            <family val="2"/>
          </rPr>
          <t>mpontigo:</t>
        </r>
        <r>
          <rPr>
            <sz val="8"/>
            <color indexed="10"/>
            <rFont val="Tahoma"/>
            <family val="2"/>
          </rPr>
          <t xml:space="preserve">
Posicione en esta celda para descargar la información de la hoja Generador.</t>
        </r>
      </text>
    </comment>
    <comment ref="L492" authorId="1">
      <text>
        <r>
          <rPr>
            <b/>
            <sz val="8"/>
            <rFont val="Tahoma"/>
            <family val="0"/>
          </rPr>
          <t>Mpontigo.
Sume desde x1 hasta x10.</t>
        </r>
      </text>
    </comment>
    <comment ref="B593" authorId="1">
      <text>
        <r>
          <rPr>
            <b/>
            <sz val="8"/>
            <rFont val="Tahoma"/>
            <family val="0"/>
          </rPr>
          <t>Mpontigo:
Copie los datos de la información del ejemplo. Deposítelos en esta celda.</t>
        </r>
        <r>
          <rPr>
            <sz val="8"/>
            <rFont val="Tahoma"/>
            <family val="0"/>
          </rPr>
          <t xml:space="preserve">
</t>
        </r>
      </text>
    </comment>
  </commentList>
</comments>
</file>

<file path=xl/comments3.xml><?xml version="1.0" encoding="utf-8"?>
<comments xmlns="http://schemas.openxmlformats.org/spreadsheetml/2006/main">
  <authors>
    <author>mpontigo</author>
  </authors>
  <commentList>
    <comment ref="B12" authorId="0">
      <text>
        <r>
          <rPr>
            <b/>
            <sz val="8"/>
            <color indexed="10"/>
            <rFont val="Tahoma"/>
            <family val="2"/>
          </rPr>
          <t>mpontigo:</t>
        </r>
        <r>
          <rPr>
            <sz val="8"/>
            <color indexed="10"/>
            <rFont val="Tahoma"/>
            <family val="2"/>
          </rPr>
          <t xml:space="preserve">
Posicione en esta celda para descargar la información de la hoja Generador.</t>
        </r>
      </text>
    </comment>
  </commentList>
</comments>
</file>

<file path=xl/comments5.xml><?xml version="1.0" encoding="utf-8"?>
<comments xmlns="http://schemas.openxmlformats.org/spreadsheetml/2006/main">
  <authors>
    <author>mpontigo</author>
  </authors>
  <commentList>
    <comment ref="A50" authorId="0">
      <text>
        <r>
          <rPr>
            <b/>
            <sz val="8"/>
            <rFont val="Tahoma"/>
            <family val="0"/>
          </rPr>
          <t>mpontigo:</t>
        </r>
        <r>
          <rPr>
            <sz val="8"/>
            <rFont val="Tahoma"/>
            <family val="0"/>
          </rPr>
          <t xml:space="preserve">
Esta celda permite variar el valor de chi-observada</t>
        </r>
      </text>
    </comment>
  </commentList>
</comments>
</file>

<file path=xl/sharedStrings.xml><?xml version="1.0" encoding="utf-8"?>
<sst xmlns="http://schemas.openxmlformats.org/spreadsheetml/2006/main" count="495" uniqueCount="187">
  <si>
    <t>Peso medio</t>
  </si>
  <si>
    <t>Número de</t>
  </si>
  <si>
    <t>Producto</t>
  </si>
  <si>
    <t>Gallina</t>
  </si>
  <si>
    <t>Huevo gr</t>
  </si>
  <si>
    <t>Huevos</t>
  </si>
  <si>
    <t>M = 1 / 0</t>
  </si>
  <si>
    <t>Desviación Estándar:</t>
  </si>
  <si>
    <t>Divisores extremos</t>
  </si>
  <si>
    <t>Intervalo Clase Extremos</t>
  </si>
  <si>
    <t>Valor Máximo</t>
  </si>
  <si>
    <t>Valor Mínimo</t>
  </si>
  <si>
    <t>Rango</t>
  </si>
  <si>
    <t>Números Clases Extremos</t>
  </si>
  <si>
    <t>Estadístico Descriptivo</t>
  </si>
  <si>
    <t>Valor</t>
  </si>
  <si>
    <t>Intervalo Clase Definido</t>
  </si>
  <si>
    <t>Inferior</t>
  </si>
  <si>
    <t>Superior</t>
  </si>
  <si>
    <t>Medio</t>
  </si>
  <si>
    <t>LÍMITES DE CLASES</t>
  </si>
  <si>
    <t>Frecuencias</t>
  </si>
  <si>
    <t>Observadas</t>
  </si>
  <si>
    <t>Suma</t>
  </si>
  <si>
    <t>Ascendente</t>
  </si>
  <si>
    <t>Descendente</t>
  </si>
  <si>
    <t>Relativas Acumulativas</t>
  </si>
  <si>
    <t>Fre. Relativas</t>
  </si>
  <si>
    <t>Mediana</t>
  </si>
  <si>
    <t>Medianil</t>
  </si>
  <si>
    <t>Primer Cuartil</t>
  </si>
  <si>
    <t>Porcentaje</t>
  </si>
  <si>
    <t>Tamaño de la muestra</t>
  </si>
  <si>
    <t>Tercer Cuartil</t>
  </si>
  <si>
    <t xml:space="preserve">k(25) </t>
  </si>
  <si>
    <t>Valor x(140)</t>
  </si>
  <si>
    <t>valor de x(141)</t>
  </si>
  <si>
    <t>Cálculo de la mediana.</t>
  </si>
  <si>
    <t>x70</t>
  </si>
  <si>
    <t>x71</t>
  </si>
  <si>
    <t>Sumas</t>
  </si>
  <si>
    <t>K(75)</t>
  </si>
  <si>
    <t>K(210)</t>
  </si>
  <si>
    <t>k(211)</t>
  </si>
  <si>
    <t>n = suma frecuencias</t>
  </si>
  <si>
    <t>Suma total</t>
  </si>
  <si>
    <t>Promedio</t>
  </si>
  <si>
    <t>Suma de cuadrados</t>
  </si>
  <si>
    <t>Varianza</t>
  </si>
  <si>
    <t>Desviación Estándar</t>
  </si>
  <si>
    <t>f * xi</t>
  </si>
  <si>
    <t>f(xi - xm)²</t>
  </si>
  <si>
    <t>Estadísticos:</t>
  </si>
  <si>
    <t>Menos una Desviaciçon Estándar</t>
  </si>
  <si>
    <t>Más una desviación Estándar</t>
  </si>
  <si>
    <t>Esperada</t>
  </si>
  <si>
    <t>Observada</t>
  </si>
  <si>
    <t>PROBABILIDADES</t>
  </si>
  <si>
    <t>L. Inferior</t>
  </si>
  <si>
    <t>L. Superior</t>
  </si>
  <si>
    <t>La Clase</t>
  </si>
  <si>
    <t>FRECUENCIAS</t>
  </si>
  <si>
    <t>Chi-Cuadrada</t>
  </si>
  <si>
    <t>Parcial</t>
  </si>
  <si>
    <t>Probabilidad de Chi-Cuadrada</t>
  </si>
  <si>
    <t>D_42.  La Variable Cualitativa: Sexo del Producto.</t>
  </si>
  <si>
    <t>x1</t>
  </si>
  <si>
    <t>x2</t>
  </si>
  <si>
    <t>x3</t>
  </si>
  <si>
    <t>x4</t>
  </si>
  <si>
    <t>x5</t>
  </si>
  <si>
    <t>x6</t>
  </si>
  <si>
    <t>x7</t>
  </si>
  <si>
    <t>x8</t>
  </si>
  <si>
    <t>x9</t>
  </si>
  <si>
    <t>x10</t>
  </si>
  <si>
    <t>Frecuencia</t>
  </si>
  <si>
    <t>Bandeja</t>
  </si>
  <si>
    <t>Evento</t>
  </si>
  <si>
    <t>x machos</t>
  </si>
  <si>
    <t>Parciales</t>
  </si>
  <si>
    <t>Número de bandejas</t>
  </si>
  <si>
    <t>Suma Total de pollitos machos</t>
  </si>
  <si>
    <t>Promedio de pollitos por bandeja</t>
  </si>
  <si>
    <t>Tamaño de la muestra n</t>
  </si>
  <si>
    <t>Proporción de pollitos machos viables</t>
  </si>
  <si>
    <t>Proporción no viable</t>
  </si>
  <si>
    <t>Estadísticos</t>
  </si>
  <si>
    <t>Ensayos</t>
  </si>
  <si>
    <t>Probabilida</t>
  </si>
  <si>
    <t>Esperadas</t>
  </si>
  <si>
    <t>del Evento</t>
  </si>
  <si>
    <t>Diferencia</t>
  </si>
  <si>
    <t>Chi_Cuadrada</t>
  </si>
  <si>
    <t>Probabilidad de la Chi-Cuadrada</t>
  </si>
  <si>
    <t>D_48.  La variable Discreta Número de Huevos</t>
  </si>
  <si>
    <t>Media</t>
  </si>
  <si>
    <t>Error típico</t>
  </si>
  <si>
    <t>Moda</t>
  </si>
  <si>
    <t>Desviación estándar</t>
  </si>
  <si>
    <t>Varianza de la muestra</t>
  </si>
  <si>
    <t>Curtosis</t>
  </si>
  <si>
    <t>Coeficiente de asimetría</t>
  </si>
  <si>
    <t>Mínimo</t>
  </si>
  <si>
    <t>Máximo</t>
  </si>
  <si>
    <t>Cuenta</t>
  </si>
  <si>
    <t>PRUEBA DE SESGO O ASIMETRIA</t>
  </si>
  <si>
    <t>PRUEBA DE CURTOSIS Con respepecto a 0</t>
  </si>
  <si>
    <t>tamaño de</t>
  </si>
  <si>
    <t>Nivel de Significación</t>
  </si>
  <si>
    <t>Tamaño de</t>
  </si>
  <si>
    <t>n</t>
  </si>
  <si>
    <t>muestra</t>
  </si>
  <si>
    <t>Intervalo de Clase</t>
  </si>
  <si>
    <t>Número de clases</t>
  </si>
  <si>
    <t>Intervalo Usado</t>
  </si>
  <si>
    <t>Número de observaciones</t>
  </si>
  <si>
    <t>Suma Total</t>
  </si>
  <si>
    <t>Promedio de huevos</t>
  </si>
  <si>
    <t>Cálculo de la Mediana</t>
  </si>
  <si>
    <t>Orden mediano</t>
  </si>
  <si>
    <t>Límite Inferio clase mediana</t>
  </si>
  <si>
    <t>Suma anterior a cl mediana</t>
  </si>
  <si>
    <t>Frecuencia de clase mediana</t>
  </si>
  <si>
    <t>Intervalo de clase</t>
  </si>
  <si>
    <t>Cálculo de la Moda</t>
  </si>
  <si>
    <t>Límite inferior clase modal</t>
  </si>
  <si>
    <t>Frecuencia clase modal</t>
  </si>
  <si>
    <t>Frecuencia clase premodal</t>
  </si>
  <si>
    <t>Frecuencia clase posmodal</t>
  </si>
  <si>
    <t>Sumas de cuadrados</t>
  </si>
  <si>
    <t>C. Asimetría</t>
  </si>
  <si>
    <t>C. Curtosis</t>
  </si>
  <si>
    <t>Probabilidad a los límites</t>
  </si>
  <si>
    <t>Probabilidad</t>
  </si>
  <si>
    <t>del intervalo</t>
  </si>
  <si>
    <t>Probabilidad de Chi_Cuadrada</t>
  </si>
  <si>
    <t>Chi-Cuadradas</t>
  </si>
  <si>
    <t>parciales</t>
  </si>
  <si>
    <t>FIN DEL ARCHIVO.</t>
  </si>
  <si>
    <t xml:space="preserve">Nombre </t>
  </si>
  <si>
    <t>Huevo en gr.</t>
  </si>
  <si>
    <t>Promedio:</t>
  </si>
  <si>
    <t>En Ejemplo</t>
  </si>
  <si>
    <t>Digitado</t>
  </si>
  <si>
    <t>Calculado</t>
  </si>
  <si>
    <t>VARIABLE CONTINUA</t>
  </si>
  <si>
    <t>VARIABLE DISCRETA</t>
  </si>
  <si>
    <t>VARIABLE CUALITATIVA</t>
  </si>
  <si>
    <t>Proporción de suceso</t>
  </si>
  <si>
    <t>Digite 1 para generar los datos</t>
  </si>
  <si>
    <t>Dígitos caracteríaticos</t>
  </si>
  <si>
    <t>Continua</t>
  </si>
  <si>
    <t>Discreta</t>
  </si>
  <si>
    <t>Cualitativa</t>
  </si>
  <si>
    <t>Nº</t>
  </si>
  <si>
    <t>Problema 1.1.</t>
  </si>
  <si>
    <t>D_19</t>
  </si>
  <si>
    <t>1.22</t>
  </si>
  <si>
    <t>El Intervalo de Clases.</t>
  </si>
  <si>
    <t>1.25</t>
  </si>
  <si>
    <t>Rango de las Clases.</t>
  </si>
  <si>
    <t>1.28</t>
  </si>
  <si>
    <t>Herramientas gráficas.</t>
  </si>
  <si>
    <t>1.30</t>
  </si>
  <si>
    <t>Las Ojivas o Frecuencias Acumulativas.</t>
  </si>
  <si>
    <t>1.36</t>
  </si>
  <si>
    <t>El Cálculo de Media y Varianza:</t>
  </si>
  <si>
    <t>1.39</t>
  </si>
  <si>
    <t>Ajustando la Distribución Esperada.</t>
  </si>
  <si>
    <t>1.44</t>
  </si>
  <si>
    <t>Cuadro de Frecuencias y Estadísticos.</t>
  </si>
  <si>
    <t>1.46</t>
  </si>
  <si>
    <t>El Cuadro con la Prueba de Ajuste.</t>
  </si>
  <si>
    <t>1.47</t>
  </si>
  <si>
    <t>Un Gráfico Siempre es de Ayuda.</t>
  </si>
  <si>
    <t>1.49</t>
  </si>
  <si>
    <t>Estadísticas Descriptivas.</t>
  </si>
  <si>
    <t>No. Clases</t>
  </si>
  <si>
    <t>1.54</t>
  </si>
  <si>
    <t>El Histograma.</t>
  </si>
  <si>
    <t>1.57</t>
  </si>
  <si>
    <t>La Prueba de Bondad de Ajuste.</t>
  </si>
  <si>
    <t>T_02</t>
  </si>
  <si>
    <t>Distribución de chi-cuadrada. Probabuilidades para la zona de rechazo dado un valor y sus grados de libertad.</t>
  </si>
  <si>
    <t>Valores de chi-cuadrada calculada.</t>
  </si>
  <si>
    <t>G. Libertad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</si>
</sst>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000"/>
    <numFmt numFmtId="174" formatCode="0.00000"/>
    <numFmt numFmtId="175" formatCode="0.0000"/>
    <numFmt numFmtId="176" formatCode="0.000"/>
    <numFmt numFmtId="177" formatCode="0.0000000"/>
    <numFmt numFmtId="178" formatCode="0.00000000"/>
    <numFmt numFmtId="179" formatCode="#,##0.0"/>
    <numFmt numFmtId="180" formatCode="#,##0.000"/>
  </numFmts>
  <fonts count="32">
    <font>
      <sz val="10"/>
      <name val="Arial"/>
      <family val="0"/>
    </font>
    <font>
      <b/>
      <sz val="8"/>
      <color indexed="10"/>
      <name val="Tahoma"/>
      <family val="2"/>
    </font>
    <font>
      <sz val="8"/>
      <color indexed="10"/>
      <name val="Tahoma"/>
      <family val="2"/>
    </font>
    <font>
      <sz val="8"/>
      <name val="Arial"/>
      <family val="0"/>
    </font>
    <font>
      <u val="single"/>
      <sz val="10"/>
      <color indexed="12"/>
      <name val="Arial"/>
      <family val="0"/>
    </font>
    <font>
      <u val="single"/>
      <sz val="10"/>
      <color indexed="36"/>
      <name val="Arial"/>
      <family val="0"/>
    </font>
    <font>
      <b/>
      <sz val="10"/>
      <name val="Arial"/>
      <family val="2"/>
    </font>
    <font>
      <b/>
      <sz val="10"/>
      <color indexed="10"/>
      <name val="Arial"/>
      <family val="2"/>
    </font>
    <font>
      <sz val="9"/>
      <name val="Arial"/>
      <family val="0"/>
    </font>
    <font>
      <b/>
      <sz val="11.5"/>
      <name val="Arial"/>
      <family val="2"/>
    </font>
    <font>
      <b/>
      <sz val="9.75"/>
      <name val="Arial"/>
      <family val="2"/>
    </font>
    <font>
      <sz val="9.75"/>
      <name val="Arial"/>
      <family val="2"/>
    </font>
    <font>
      <sz val="12"/>
      <name val="Arial"/>
      <family val="0"/>
    </font>
    <font>
      <b/>
      <sz val="8"/>
      <name val="Arial"/>
      <family val="2"/>
    </font>
    <font>
      <b/>
      <sz val="12"/>
      <name val="Arial"/>
      <family val="0"/>
    </font>
    <font>
      <i/>
      <sz val="10"/>
      <name val="Arial"/>
      <family val="0"/>
    </font>
    <font>
      <b/>
      <sz val="14.75"/>
      <name val="Arial"/>
      <family val="0"/>
    </font>
    <font>
      <b/>
      <sz val="8"/>
      <color indexed="18"/>
      <name val="Arial"/>
      <family val="2"/>
    </font>
    <font>
      <b/>
      <sz val="18"/>
      <color indexed="16"/>
      <name val="Times New Roman"/>
      <family val="1"/>
    </font>
    <font>
      <b/>
      <sz val="10"/>
      <color indexed="16"/>
      <name val="Arial"/>
      <family val="2"/>
    </font>
    <font>
      <b/>
      <sz val="14"/>
      <color indexed="16"/>
      <name val="Arial"/>
      <family val="2"/>
    </font>
    <font>
      <b/>
      <sz val="10"/>
      <color indexed="13"/>
      <name val="Arial"/>
      <family val="2"/>
    </font>
    <font>
      <b/>
      <sz val="10"/>
      <color indexed="17"/>
      <name val="Arial"/>
      <family val="2"/>
    </font>
    <font>
      <b/>
      <i/>
      <sz val="10"/>
      <color indexed="10"/>
      <name val="Arial"/>
      <family val="2"/>
    </font>
    <font>
      <b/>
      <sz val="10"/>
      <color indexed="13"/>
      <name val="Times New Roman"/>
      <family val="1"/>
    </font>
    <font>
      <b/>
      <sz val="8"/>
      <name val="Tahoma"/>
      <family val="0"/>
    </font>
    <font>
      <sz val="8"/>
      <name val="Tahoma"/>
      <family val="0"/>
    </font>
    <font>
      <sz val="10"/>
      <color indexed="9"/>
      <name val="Arial"/>
      <family val="2"/>
    </font>
    <font>
      <b/>
      <sz val="26"/>
      <color indexed="17"/>
      <name val="Arial"/>
      <family val="2"/>
    </font>
    <font>
      <sz val="8"/>
      <color indexed="18"/>
      <name val="Arial"/>
      <family val="0"/>
    </font>
    <font>
      <sz val="10"/>
      <color indexed="18"/>
      <name val="Arial"/>
      <family val="0"/>
    </font>
    <font>
      <b/>
      <sz val="10"/>
      <color indexed="18"/>
      <name val="Arial"/>
      <family val="0"/>
    </font>
  </fonts>
  <fills count="15">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double"/>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172" fontId="0" fillId="2" borderId="0" xfId="0" applyNumberFormat="1" applyFill="1" applyBorder="1" applyAlignment="1" applyProtection="1">
      <alignment/>
      <protection locked="0"/>
    </xf>
    <xf numFmtId="0" fontId="0" fillId="2" borderId="7" xfId="0" applyFill="1" applyBorder="1" applyAlignment="1" applyProtection="1">
      <alignment/>
      <protection locked="0"/>
    </xf>
    <xf numFmtId="0" fontId="0" fillId="2" borderId="8" xfId="0" applyFill="1" applyBorder="1" applyAlignment="1" applyProtection="1">
      <alignment/>
      <protection locked="0"/>
    </xf>
    <xf numFmtId="0" fontId="0" fillId="0" borderId="9" xfId="0" applyBorder="1" applyAlignment="1">
      <alignment/>
    </xf>
    <xf numFmtId="172" fontId="0" fillId="2" borderId="10" xfId="0" applyNumberFormat="1" applyFill="1" applyBorder="1" applyAlignment="1" applyProtection="1">
      <alignment/>
      <protection locked="0"/>
    </xf>
    <xf numFmtId="0" fontId="0" fillId="2" borderId="9" xfId="0" applyFill="1" applyBorder="1" applyAlignment="1" applyProtection="1">
      <alignment/>
      <protection locked="0"/>
    </xf>
    <xf numFmtId="0" fontId="0" fillId="2" borderId="11" xfId="0" applyFill="1" applyBorder="1" applyAlignment="1" applyProtection="1">
      <alignment/>
      <protection locked="0"/>
    </xf>
    <xf numFmtId="0" fontId="0" fillId="0" borderId="12" xfId="0" applyBorder="1" applyAlignment="1">
      <alignment/>
    </xf>
    <xf numFmtId="0" fontId="0" fillId="0" borderId="2" xfId="0" applyBorder="1" applyAlignment="1">
      <alignment/>
    </xf>
    <xf numFmtId="0" fontId="0" fillId="0" borderId="3" xfId="0" applyBorder="1" applyAlignment="1">
      <alignment/>
    </xf>
    <xf numFmtId="0" fontId="0" fillId="0" borderId="13" xfId="0" applyBorder="1" applyAlignment="1">
      <alignment/>
    </xf>
    <xf numFmtId="0" fontId="0" fillId="0" borderId="0" xfId="0" applyBorder="1" applyAlignment="1">
      <alignment/>
    </xf>
    <xf numFmtId="0" fontId="0" fillId="0" borderId="8" xfId="0" applyBorder="1" applyAlignment="1">
      <alignment/>
    </xf>
    <xf numFmtId="172" fontId="0" fillId="0" borderId="0" xfId="0" applyNumberFormat="1" applyBorder="1" applyAlignment="1">
      <alignment/>
    </xf>
    <xf numFmtId="0" fontId="0" fillId="0" borderId="14" xfId="0" applyBorder="1" applyAlignment="1">
      <alignment/>
    </xf>
    <xf numFmtId="0" fontId="0" fillId="0" borderId="10" xfId="0" applyBorder="1" applyAlignment="1">
      <alignment/>
    </xf>
    <xf numFmtId="172" fontId="0" fillId="0" borderId="7" xfId="0" applyNumberFormat="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xf>
    <xf numFmtId="1" fontId="0" fillId="0" borderId="7" xfId="0" applyNumberFormat="1" applyBorder="1" applyAlignment="1">
      <alignment/>
    </xf>
    <xf numFmtId="0" fontId="7" fillId="0" borderId="9" xfId="0" applyFont="1" applyBorder="1" applyAlignment="1">
      <alignment/>
    </xf>
    <xf numFmtId="175" fontId="0" fillId="3" borderId="1" xfId="0" applyNumberFormat="1" applyFill="1" applyBorder="1" applyAlignment="1">
      <alignment/>
    </xf>
    <xf numFmtId="2" fontId="0" fillId="4" borderId="7" xfId="0" applyNumberFormat="1" applyFill="1" applyBorder="1" applyAlignment="1">
      <alignment/>
    </xf>
    <xf numFmtId="2" fontId="0" fillId="4" borderId="8" xfId="0" applyNumberFormat="1" applyFill="1" applyBorder="1" applyAlignment="1">
      <alignment/>
    </xf>
    <xf numFmtId="172" fontId="0" fillId="5" borderId="7" xfId="0" applyNumberFormat="1" applyFill="1" applyBorder="1" applyAlignment="1">
      <alignment/>
    </xf>
    <xf numFmtId="1" fontId="0" fillId="5" borderId="7" xfId="0" applyNumberFormat="1" applyFill="1" applyBorder="1" applyAlignment="1">
      <alignment/>
    </xf>
    <xf numFmtId="1" fontId="0" fillId="5" borderId="8" xfId="0" applyNumberFormat="1" applyFill="1" applyBorder="1" applyAlignment="1">
      <alignment/>
    </xf>
    <xf numFmtId="0" fontId="6" fillId="0" borderId="14" xfId="0" applyFont="1" applyFill="1" applyBorder="1" applyAlignment="1">
      <alignment/>
    </xf>
    <xf numFmtId="0" fontId="6" fillId="0" borderId="10" xfId="0" applyFont="1" applyBorder="1" applyAlignment="1">
      <alignment/>
    </xf>
    <xf numFmtId="172" fontId="0" fillId="0" borderId="13" xfId="0" applyNumberFormat="1" applyFill="1" applyBorder="1" applyAlignment="1">
      <alignment/>
    </xf>
    <xf numFmtId="172" fontId="0" fillId="0" borderId="0" xfId="0" applyNumberFormat="1" applyFill="1" applyBorder="1" applyAlignment="1">
      <alignment/>
    </xf>
    <xf numFmtId="172" fontId="0" fillId="0" borderId="7" xfId="0" applyNumberFormat="1" applyFill="1" applyBorder="1" applyAlignment="1">
      <alignment/>
    </xf>
    <xf numFmtId="0" fontId="0" fillId="4" borderId="7" xfId="0" applyFill="1" applyBorder="1" applyAlignment="1">
      <alignment/>
    </xf>
    <xf numFmtId="172" fontId="0" fillId="6" borderId="7" xfId="0" applyNumberFormat="1" applyFill="1" applyBorder="1" applyAlignment="1">
      <alignment/>
    </xf>
    <xf numFmtId="172" fontId="0" fillId="5" borderId="13" xfId="0" applyNumberFormat="1" applyFill="1" applyBorder="1" applyAlignment="1">
      <alignment/>
    </xf>
    <xf numFmtId="0" fontId="3" fillId="0" borderId="1" xfId="0" applyFont="1" applyBorder="1" applyAlignment="1">
      <alignment horizontal="center"/>
    </xf>
    <xf numFmtId="172" fontId="0" fillId="0" borderId="18" xfId="0" applyNumberFormat="1" applyFill="1" applyBorder="1" applyAlignment="1">
      <alignment/>
    </xf>
    <xf numFmtId="172" fontId="0" fillId="0" borderId="19" xfId="0" applyNumberFormat="1" applyFill="1" applyBorder="1" applyAlignment="1">
      <alignment/>
    </xf>
    <xf numFmtId="1" fontId="0" fillId="0" borderId="18" xfId="0" applyNumberFormat="1" applyBorder="1" applyAlignment="1">
      <alignment/>
    </xf>
    <xf numFmtId="0" fontId="0" fillId="7" borderId="7" xfId="0" applyFill="1" applyBorder="1" applyAlignment="1">
      <alignment/>
    </xf>
    <xf numFmtId="1" fontId="0" fillId="8" borderId="7" xfId="0" applyNumberFormat="1" applyFill="1" applyBorder="1" applyAlignment="1">
      <alignment/>
    </xf>
    <xf numFmtId="0" fontId="0" fillId="9" borderId="9" xfId="0" applyFill="1" applyBorder="1" applyAlignment="1">
      <alignment/>
    </xf>
    <xf numFmtId="172" fontId="0" fillId="0" borderId="9" xfId="0" applyNumberFormat="1" applyBorder="1" applyAlignment="1">
      <alignment/>
    </xf>
    <xf numFmtId="172" fontId="0" fillId="0" borderId="13" xfId="0" applyNumberFormat="1" applyBorder="1" applyAlignment="1">
      <alignment/>
    </xf>
    <xf numFmtId="172" fontId="0" fillId="0" borderId="14" xfId="0" applyNumberFormat="1" applyBorder="1" applyAlignment="1">
      <alignment/>
    </xf>
    <xf numFmtId="172" fontId="0" fillId="0" borderId="10" xfId="0" applyNumberFormat="1" applyBorder="1" applyAlignment="1">
      <alignmen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3" fillId="0" borderId="4" xfId="0" applyFont="1" applyBorder="1" applyAlignment="1">
      <alignment horizontal="center"/>
    </xf>
    <xf numFmtId="0" fontId="3" fillId="0" borderId="5" xfId="0" applyFont="1" applyFill="1" applyBorder="1" applyAlignment="1">
      <alignment horizontal="center"/>
    </xf>
    <xf numFmtId="0" fontId="3" fillId="0" borderId="21" xfId="0" applyFont="1" applyFill="1" applyBorder="1" applyAlignment="1">
      <alignment horizontal="center"/>
    </xf>
    <xf numFmtId="0" fontId="0" fillId="4" borderId="1" xfId="0" applyFill="1" applyBorder="1" applyAlignment="1">
      <alignment/>
    </xf>
    <xf numFmtId="0" fontId="0" fillId="3" borderId="7" xfId="0" applyFill="1" applyBorder="1" applyAlignment="1">
      <alignment/>
    </xf>
    <xf numFmtId="0" fontId="0" fillId="7" borderId="9" xfId="0" applyFill="1" applyBorder="1" applyAlignment="1">
      <alignment/>
    </xf>
    <xf numFmtId="0" fontId="0" fillId="10" borderId="7" xfId="0" applyFill="1" applyBorder="1" applyAlignment="1">
      <alignment/>
    </xf>
    <xf numFmtId="0" fontId="6" fillId="0" borderId="12" xfId="0" applyFont="1" applyBorder="1" applyAlignment="1">
      <alignment/>
    </xf>
    <xf numFmtId="0" fontId="6" fillId="0" borderId="2" xfId="0" applyFont="1" applyBorder="1" applyAlignment="1">
      <alignment/>
    </xf>
    <xf numFmtId="0" fontId="6" fillId="0" borderId="20" xfId="0" applyFont="1" applyBorder="1" applyAlignment="1">
      <alignment/>
    </xf>
    <xf numFmtId="0" fontId="6" fillId="0" borderId="22" xfId="0" applyFont="1" applyBorder="1" applyAlignment="1">
      <alignment/>
    </xf>
    <xf numFmtId="0" fontId="0" fillId="0" borderId="0" xfId="0" applyFill="1" applyBorder="1" applyAlignment="1">
      <alignment/>
    </xf>
    <xf numFmtId="0" fontId="0" fillId="0" borderId="0" xfId="0" applyFill="1" applyAlignment="1">
      <alignment/>
    </xf>
    <xf numFmtId="2" fontId="0" fillId="0" borderId="0" xfId="0" applyNumberFormat="1" applyAlignment="1">
      <alignment/>
    </xf>
    <xf numFmtId="178" fontId="0" fillId="0" borderId="0" xfId="0" applyNumberFormat="1" applyFill="1" applyBorder="1" applyAlignment="1">
      <alignment/>
    </xf>
    <xf numFmtId="0" fontId="0" fillId="0" borderId="12" xfId="0" applyFill="1" applyBorder="1" applyAlignment="1">
      <alignment/>
    </xf>
    <xf numFmtId="2" fontId="0" fillId="3" borderId="1" xfId="0" applyNumberFormat="1" applyFill="1" applyBorder="1" applyAlignment="1">
      <alignment/>
    </xf>
    <xf numFmtId="2" fontId="0" fillId="0" borderId="2" xfId="0" applyNumberFormat="1" applyBorder="1" applyAlignment="1">
      <alignment/>
    </xf>
    <xf numFmtId="0" fontId="0" fillId="0" borderId="14" xfId="0" applyFill="1" applyBorder="1" applyAlignment="1">
      <alignment/>
    </xf>
    <xf numFmtId="0" fontId="0" fillId="0" borderId="10" xfId="0" applyFill="1" applyBorder="1" applyAlignment="1">
      <alignment/>
    </xf>
    <xf numFmtId="2" fontId="0" fillId="0" borderId="10" xfId="0" applyNumberFormat="1" applyBorder="1" applyAlignment="1">
      <alignment/>
    </xf>
    <xf numFmtId="0" fontId="0" fillId="0" borderId="19" xfId="0" applyFill="1" applyBorder="1" applyAlignment="1">
      <alignment/>
    </xf>
    <xf numFmtId="0" fontId="0" fillId="0" borderId="23" xfId="0" applyBorder="1" applyAlignment="1">
      <alignment/>
    </xf>
    <xf numFmtId="2" fontId="0" fillId="3" borderId="18" xfId="0" applyNumberFormat="1" applyFill="1" applyBorder="1" applyAlignment="1">
      <alignment/>
    </xf>
    <xf numFmtId="2" fontId="0" fillId="0" borderId="23" xfId="0" applyNumberFormat="1" applyBorder="1" applyAlignment="1">
      <alignment/>
    </xf>
    <xf numFmtId="176" fontId="0" fillId="0" borderId="9" xfId="0" applyNumberFormat="1" applyFill="1" applyBorder="1" applyAlignment="1">
      <alignment/>
    </xf>
    <xf numFmtId="176" fontId="0" fillId="0" borderId="1" xfId="0" applyNumberFormat="1" applyBorder="1" applyAlignment="1">
      <alignment/>
    </xf>
    <xf numFmtId="2" fontId="0" fillId="0" borderId="3" xfId="0" applyNumberFormat="1" applyBorder="1" applyAlignment="1">
      <alignment/>
    </xf>
    <xf numFmtId="2" fontId="0" fillId="0" borderId="24" xfId="0" applyNumberFormat="1" applyBorder="1" applyAlignment="1">
      <alignment/>
    </xf>
    <xf numFmtId="2" fontId="0" fillId="0" borderId="1" xfId="0" applyNumberFormat="1" applyBorder="1" applyAlignment="1">
      <alignment/>
    </xf>
    <xf numFmtId="2" fontId="0" fillId="0" borderId="9" xfId="0" applyNumberFormat="1" applyBorder="1" applyAlignment="1">
      <alignment/>
    </xf>
    <xf numFmtId="0" fontId="0" fillId="0" borderId="19" xfId="0" applyBorder="1" applyAlignment="1">
      <alignment/>
    </xf>
    <xf numFmtId="176" fontId="0" fillId="0" borderId="18" xfId="0" applyNumberFormat="1" applyBorder="1" applyAlignment="1">
      <alignment/>
    </xf>
    <xf numFmtId="2" fontId="6" fillId="9" borderId="21" xfId="0" applyNumberFormat="1" applyFont="1" applyFill="1" applyBorder="1" applyAlignment="1">
      <alignment/>
    </xf>
    <xf numFmtId="176" fontId="6" fillId="9" borderId="1" xfId="0" applyNumberFormat="1" applyFont="1" applyFill="1" applyBorder="1" applyAlignment="1">
      <alignment/>
    </xf>
    <xf numFmtId="176" fontId="0" fillId="9" borderId="9" xfId="0" applyNumberFormat="1" applyFill="1" applyBorder="1" applyAlignment="1">
      <alignment/>
    </xf>
    <xf numFmtId="0" fontId="0" fillId="9" borderId="11" xfId="0" applyFill="1" applyBorder="1" applyAlignment="1">
      <alignment/>
    </xf>
    <xf numFmtId="179" fontId="0" fillId="0" borderId="7" xfId="0" applyNumberFormat="1" applyBorder="1" applyAlignment="1">
      <alignment/>
    </xf>
    <xf numFmtId="0" fontId="8" fillId="0" borderId="4" xfId="0" applyFont="1" applyFill="1" applyBorder="1" applyAlignment="1">
      <alignment horizontal="center"/>
    </xf>
    <xf numFmtId="0" fontId="8" fillId="0" borderId="5" xfId="0" applyFont="1" applyFill="1" applyBorder="1" applyAlignment="1">
      <alignment horizontal="center"/>
    </xf>
    <xf numFmtId="172" fontId="0" fillId="0" borderId="19" xfId="0" applyNumberFormat="1" applyBorder="1" applyAlignment="1">
      <alignment/>
    </xf>
    <xf numFmtId="172" fontId="0" fillId="0" borderId="23" xfId="0" applyNumberFormat="1" applyBorder="1" applyAlignment="1">
      <alignment/>
    </xf>
    <xf numFmtId="179" fontId="0" fillId="0" borderId="18" xfId="0" applyNumberFormat="1" applyBorder="1" applyAlignment="1">
      <alignment/>
    </xf>
    <xf numFmtId="4" fontId="0" fillId="4" borderId="1" xfId="0" applyNumberFormat="1" applyFill="1" applyBorder="1" applyAlignment="1">
      <alignment/>
    </xf>
    <xf numFmtId="2" fontId="0" fillId="5" borderId="7" xfId="0" applyNumberFormat="1" applyFill="1" applyBorder="1" applyAlignment="1">
      <alignment/>
    </xf>
    <xf numFmtId="2" fontId="0" fillId="8" borderId="9" xfId="0" applyNumberFormat="1" applyFill="1" applyBorder="1" applyAlignment="1">
      <alignment/>
    </xf>
    <xf numFmtId="1" fontId="0" fillId="11" borderId="1" xfId="0" applyNumberFormat="1" applyFill="1" applyBorder="1" applyAlignment="1">
      <alignment/>
    </xf>
    <xf numFmtId="179" fontId="0" fillId="7" borderId="7" xfId="0" applyNumberFormat="1" applyFill="1" applyBorder="1" applyAlignment="1">
      <alignment/>
    </xf>
    <xf numFmtId="2" fontId="0" fillId="6" borderId="9" xfId="0" applyNumberFormat="1" applyFill="1" applyBorder="1" applyAlignment="1">
      <alignment/>
    </xf>
    <xf numFmtId="172" fontId="0" fillId="0" borderId="18" xfId="0" applyNumberForma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75" fontId="0" fillId="0" borderId="7" xfId="0" applyNumberFormat="1" applyBorder="1" applyAlignment="1">
      <alignment/>
    </xf>
    <xf numFmtId="175" fontId="0" fillId="0" borderId="9" xfId="0" applyNumberFormat="1" applyBorder="1" applyAlignment="1">
      <alignment/>
    </xf>
    <xf numFmtId="1" fontId="0" fillId="0" borderId="13" xfId="0" applyNumberFormat="1" applyBorder="1" applyAlignment="1">
      <alignment/>
    </xf>
    <xf numFmtId="1" fontId="0" fillId="0" borderId="14" xfId="0" applyNumberFormat="1" applyBorder="1" applyAlignment="1">
      <alignment/>
    </xf>
    <xf numFmtId="176" fontId="0" fillId="0" borderId="7" xfId="0" applyNumberFormat="1" applyBorder="1" applyAlignment="1">
      <alignment/>
    </xf>
    <xf numFmtId="175" fontId="0" fillId="0" borderId="0" xfId="0" applyNumberFormat="1" applyBorder="1" applyAlignment="1">
      <alignment/>
    </xf>
    <xf numFmtId="175" fontId="0" fillId="0" borderId="18" xfId="0" applyNumberFormat="1" applyBorder="1" applyAlignment="1">
      <alignment/>
    </xf>
    <xf numFmtId="175" fontId="0" fillId="0" borderId="23" xfId="0" applyNumberFormat="1" applyBorder="1" applyAlignment="1">
      <alignment/>
    </xf>
    <xf numFmtId="1" fontId="0" fillId="0" borderId="19" xfId="0" applyNumberFormat="1" applyBorder="1" applyAlignment="1">
      <alignment/>
    </xf>
    <xf numFmtId="0" fontId="3" fillId="0" borderId="5" xfId="0" applyFont="1" applyBorder="1" applyAlignment="1">
      <alignment horizontal="center"/>
    </xf>
    <xf numFmtId="0" fontId="3" fillId="0" borderId="4" xfId="0" applyFont="1" applyFill="1" applyBorder="1" applyAlignment="1">
      <alignment horizontal="center"/>
    </xf>
    <xf numFmtId="0" fontId="3" fillId="0" borderId="1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xf>
    <xf numFmtId="0" fontId="3" fillId="0" borderId="12" xfId="0" applyFont="1" applyBorder="1" applyAlignment="1">
      <alignment horizontal="center"/>
    </xf>
    <xf numFmtId="0" fontId="3" fillId="0" borderId="2" xfId="0" applyFont="1" applyBorder="1" applyAlignment="1">
      <alignment horizontal="center"/>
    </xf>
    <xf numFmtId="2" fontId="0" fillId="0" borderId="7" xfId="0" applyNumberFormat="1" applyBorder="1" applyAlignment="1">
      <alignment/>
    </xf>
    <xf numFmtId="0" fontId="8" fillId="0" borderId="13" xfId="0" applyFont="1" applyBorder="1" applyAlignment="1">
      <alignment/>
    </xf>
    <xf numFmtId="0" fontId="8" fillId="0" borderId="14" xfId="0" applyFont="1" applyBorder="1" applyAlignment="1">
      <alignment/>
    </xf>
    <xf numFmtId="0" fontId="0" fillId="0" borderId="15" xfId="0" applyBorder="1" applyAlignment="1">
      <alignment/>
    </xf>
    <xf numFmtId="0" fontId="8" fillId="0" borderId="25" xfId="0" applyFont="1" applyBorder="1" applyAlignment="1">
      <alignment/>
    </xf>
    <xf numFmtId="0" fontId="0" fillId="0" borderId="18" xfId="0" applyBorder="1" applyAlignment="1">
      <alignment/>
    </xf>
    <xf numFmtId="0" fontId="0" fillId="0" borderId="7" xfId="0" applyBorder="1" applyAlignment="1">
      <alignment horizontal="center"/>
    </xf>
    <xf numFmtId="0" fontId="0" fillId="0" borderId="18" xfId="0" applyBorder="1" applyAlignment="1">
      <alignment horizontal="center"/>
    </xf>
    <xf numFmtId="172" fontId="0" fillId="0" borderId="0" xfId="0" applyNumberFormat="1" applyAlignment="1">
      <alignment/>
    </xf>
    <xf numFmtId="0" fontId="3" fillId="0" borderId="26" xfId="0" applyFont="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7" fillId="0" borderId="3" xfId="0" applyFont="1" applyBorder="1" applyAlignment="1">
      <alignment/>
    </xf>
    <xf numFmtId="175" fontId="7" fillId="0" borderId="11" xfId="0" applyNumberFormat="1" applyFont="1" applyBorder="1" applyAlignment="1">
      <alignment/>
    </xf>
    <xf numFmtId="0" fontId="0" fillId="0" borderId="12" xfId="0" applyBorder="1" applyAlignment="1">
      <alignment horizontal="center"/>
    </xf>
    <xf numFmtId="0" fontId="0" fillId="0" borderId="26" xfId="0" applyBorder="1" applyAlignment="1">
      <alignment horizontal="center"/>
    </xf>
    <xf numFmtId="0" fontId="15" fillId="0" borderId="27" xfId="0" applyFont="1" applyFill="1" applyBorder="1" applyAlignment="1">
      <alignment horizontal="centerContinuous"/>
    </xf>
    <xf numFmtId="0" fontId="0" fillId="0" borderId="1" xfId="0" applyFill="1" applyBorder="1" applyAlignment="1">
      <alignment/>
    </xf>
    <xf numFmtId="176" fontId="0" fillId="0" borderId="7" xfId="0" applyNumberFormat="1" applyFill="1" applyBorder="1" applyAlignment="1">
      <alignment/>
    </xf>
    <xf numFmtId="0" fontId="0" fillId="0" borderId="7" xfId="0" applyFill="1" applyBorder="1" applyAlignment="1">
      <alignment/>
    </xf>
    <xf numFmtId="180" fontId="0" fillId="0" borderId="7" xfId="0" applyNumberFormat="1" applyFill="1" applyBorder="1" applyAlignment="1">
      <alignment/>
    </xf>
    <xf numFmtId="3" fontId="0" fillId="0" borderId="7" xfId="0" applyNumberFormat="1" applyFill="1" applyBorder="1" applyAlignment="1">
      <alignment/>
    </xf>
    <xf numFmtId="0" fontId="0" fillId="0" borderId="18" xfId="0" applyFill="1" applyBorder="1" applyAlignment="1">
      <alignment/>
    </xf>
    <xf numFmtId="0" fontId="0" fillId="0" borderId="0" xfId="0" applyAlignment="1" applyProtection="1">
      <alignment horizontal="center"/>
      <protection hidden="1"/>
    </xf>
    <xf numFmtId="0" fontId="0" fillId="0" borderId="0" xfId="0" applyAlignment="1" applyProtection="1">
      <alignment/>
      <protection hidden="1"/>
    </xf>
    <xf numFmtId="0" fontId="0" fillId="0" borderId="12" xfId="0" applyBorder="1" applyAlignment="1" applyProtection="1">
      <alignment horizontal="center"/>
      <protection hidden="1"/>
    </xf>
    <xf numFmtId="3" fontId="0" fillId="0" borderId="12" xfId="0" applyNumberFormat="1" applyBorder="1" applyAlignment="1" applyProtection="1">
      <alignment horizontal="center"/>
      <protection hidden="1"/>
    </xf>
    <xf numFmtId="0" fontId="0" fillId="0" borderId="26" xfId="0" applyBorder="1" applyAlignment="1" applyProtection="1">
      <alignment horizontal="center"/>
      <protection hidden="1"/>
    </xf>
    <xf numFmtId="9" fontId="0" fillId="0" borderId="21" xfId="0" applyNumberFormat="1" applyBorder="1" applyAlignment="1" applyProtection="1">
      <alignment/>
      <protection hidden="1"/>
    </xf>
    <xf numFmtId="9" fontId="0" fillId="0" borderId="6" xfId="0" applyNumberFormat="1" applyBorder="1" applyAlignment="1" applyProtection="1">
      <alignment/>
      <protection hidden="1"/>
    </xf>
    <xf numFmtId="3" fontId="0" fillId="0" borderId="13" xfId="0" applyNumberFormat="1" applyBorder="1" applyAlignment="1" applyProtection="1">
      <alignment horizontal="center"/>
      <protection hidden="1"/>
    </xf>
    <xf numFmtId="0" fontId="0" fillId="0" borderId="1" xfId="0" applyBorder="1" applyAlignment="1" applyProtection="1">
      <alignment horizontal="center"/>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3" xfId="0" applyBorder="1" applyAlignment="1" applyProtection="1">
      <alignment/>
      <protection hidden="1"/>
    </xf>
    <xf numFmtId="176" fontId="0" fillId="0" borderId="7" xfId="0" applyNumberFormat="1" applyBorder="1" applyAlignment="1" applyProtection="1">
      <alignment/>
      <protection hidden="1"/>
    </xf>
    <xf numFmtId="176" fontId="0" fillId="0" borderId="8" xfId="0" applyNumberFormat="1" applyBorder="1" applyAlignment="1" applyProtection="1">
      <alignment/>
      <protection hidden="1"/>
    </xf>
    <xf numFmtId="3" fontId="0" fillId="0" borderId="26" xfId="0" applyNumberFormat="1" applyBorder="1" applyAlignment="1" applyProtection="1">
      <alignment horizontal="center"/>
      <protection hidden="1"/>
    </xf>
    <xf numFmtId="9" fontId="0" fillId="0" borderId="4" xfId="0" applyNumberFormat="1" applyBorder="1" applyAlignment="1" applyProtection="1">
      <alignment horizontal="center"/>
      <protection hidden="1"/>
    </xf>
    <xf numFmtId="9" fontId="0" fillId="0" borderId="5" xfId="0" applyNumberFormat="1" applyBorder="1" applyAlignment="1" applyProtection="1">
      <alignment horizontal="center"/>
      <protection hidden="1"/>
    </xf>
    <xf numFmtId="9" fontId="0" fillId="0" borderId="6" xfId="0" applyNumberFormat="1" applyBorder="1" applyAlignment="1" applyProtection="1">
      <alignment horizontal="center"/>
      <protection hidden="1"/>
    </xf>
    <xf numFmtId="3" fontId="0" fillId="0" borderId="13" xfId="0" applyNumberFormat="1" applyBorder="1" applyAlignment="1" applyProtection="1">
      <alignment/>
      <protection hidden="1"/>
    </xf>
    <xf numFmtId="2" fontId="0" fillId="0" borderId="7" xfId="0" applyNumberFormat="1" applyBorder="1" applyAlignment="1" applyProtection="1">
      <alignment/>
      <protection hidden="1"/>
    </xf>
    <xf numFmtId="2" fontId="0" fillId="0" borderId="0" xfId="0" applyNumberFormat="1" applyBorder="1" applyAlignment="1" applyProtection="1">
      <alignment/>
      <protection hidden="1"/>
    </xf>
    <xf numFmtId="2" fontId="0" fillId="0" borderId="8" xfId="0" applyNumberFormat="1" applyBorder="1" applyAlignment="1" applyProtection="1">
      <alignment/>
      <protection hidden="1"/>
    </xf>
    <xf numFmtId="0" fontId="0" fillId="0" borderId="14" xfId="0" applyBorder="1" applyAlignment="1" applyProtection="1">
      <alignment/>
      <protection hidden="1"/>
    </xf>
    <xf numFmtId="176" fontId="0" fillId="0" borderId="9" xfId="0" applyNumberFormat="1" applyBorder="1" applyAlignment="1" applyProtection="1">
      <alignment/>
      <protection hidden="1"/>
    </xf>
    <xf numFmtId="176" fontId="0" fillId="0" borderId="11" xfId="0" applyNumberFormat="1" applyBorder="1" applyAlignment="1" applyProtection="1">
      <alignment/>
      <protection hidden="1"/>
    </xf>
    <xf numFmtId="3" fontId="0" fillId="0" borderId="14" xfId="0" applyNumberFormat="1" applyBorder="1" applyAlignment="1" applyProtection="1">
      <alignment/>
      <protection hidden="1"/>
    </xf>
    <xf numFmtId="2" fontId="0" fillId="0" borderId="9" xfId="0" applyNumberFormat="1" applyBorder="1" applyAlignment="1" applyProtection="1">
      <alignment/>
      <protection hidden="1"/>
    </xf>
    <xf numFmtId="2" fontId="0" fillId="0" borderId="10" xfId="0" applyNumberFormat="1" applyBorder="1" applyAlignment="1" applyProtection="1">
      <alignment/>
      <protection hidden="1"/>
    </xf>
    <xf numFmtId="2" fontId="0" fillId="0" borderId="11" xfId="0" applyNumberFormat="1" applyBorder="1" applyAlignment="1" applyProtection="1">
      <alignment/>
      <protection hidden="1"/>
    </xf>
    <xf numFmtId="4" fontId="0" fillId="0" borderId="7" xfId="0" applyNumberFormat="1" applyBorder="1" applyAlignment="1">
      <alignment/>
    </xf>
    <xf numFmtId="179" fontId="0" fillId="0" borderId="0" xfId="0" applyNumberFormat="1" applyBorder="1" applyAlignment="1">
      <alignment/>
    </xf>
    <xf numFmtId="2" fontId="0" fillId="0" borderId="0" xfId="0" applyNumberFormat="1" applyBorder="1" applyAlignment="1">
      <alignment/>
    </xf>
    <xf numFmtId="0" fontId="0" fillId="6" borderId="13" xfId="0" applyFill="1" applyBorder="1" applyAlignment="1">
      <alignment/>
    </xf>
    <xf numFmtId="179" fontId="0" fillId="0" borderId="23" xfId="0" applyNumberFormat="1" applyBorder="1" applyAlignment="1">
      <alignment/>
    </xf>
    <xf numFmtId="4" fontId="0" fillId="0" borderId="18" xfId="0" applyNumberFormat="1" applyBorder="1" applyAlignment="1">
      <alignment/>
    </xf>
    <xf numFmtId="2" fontId="0" fillId="0" borderId="18" xfId="0" applyNumberFormat="1" applyBorder="1" applyAlignment="1">
      <alignment/>
    </xf>
    <xf numFmtId="0" fontId="8" fillId="0" borderId="12" xfId="0" applyFont="1" applyBorder="1" applyAlignment="1">
      <alignment/>
    </xf>
    <xf numFmtId="0" fontId="8" fillId="0" borderId="2" xfId="0" applyFont="1" applyBorder="1" applyAlignment="1">
      <alignment/>
    </xf>
    <xf numFmtId="0" fontId="8" fillId="0" borderId="0" xfId="0" applyFont="1" applyBorder="1" applyAlignment="1">
      <alignment/>
    </xf>
    <xf numFmtId="0" fontId="8" fillId="0" borderId="10" xfId="0" applyFont="1" applyBorder="1" applyAlignment="1">
      <alignment/>
    </xf>
    <xf numFmtId="0" fontId="0" fillId="11" borderId="1" xfId="0" applyFill="1" applyBorder="1" applyAlignment="1">
      <alignment/>
    </xf>
    <xf numFmtId="2" fontId="0" fillId="6" borderId="7" xfId="0" applyNumberFormat="1" applyFill="1" applyBorder="1" applyAlignment="1">
      <alignment/>
    </xf>
    <xf numFmtId="172" fontId="6" fillId="4" borderId="21" xfId="0" applyNumberFormat="1" applyFont="1" applyFill="1" applyBorder="1" applyAlignment="1">
      <alignment/>
    </xf>
    <xf numFmtId="0" fontId="6" fillId="5" borderId="12" xfId="0" applyFont="1" applyFill="1" applyBorder="1" applyAlignment="1">
      <alignment/>
    </xf>
    <xf numFmtId="0" fontId="6" fillId="5" borderId="2" xfId="0" applyFont="1" applyFill="1" applyBorder="1" applyAlignment="1">
      <alignment/>
    </xf>
    <xf numFmtId="172" fontId="6" fillId="5" borderId="1" xfId="0" applyNumberFormat="1" applyFont="1" applyFill="1" applyBorder="1" applyAlignment="1">
      <alignment/>
    </xf>
    <xf numFmtId="4" fontId="0" fillId="2" borderId="1" xfId="0" applyNumberFormat="1" applyFill="1" applyBorder="1" applyAlignment="1">
      <alignment/>
    </xf>
    <xf numFmtId="4" fontId="0" fillId="3" borderId="7" xfId="0" applyNumberFormat="1" applyFill="1" applyBorder="1" applyAlignment="1">
      <alignment/>
    </xf>
    <xf numFmtId="2" fontId="0" fillId="9" borderId="7" xfId="0" applyNumberFormat="1" applyFill="1" applyBorder="1" applyAlignment="1">
      <alignment/>
    </xf>
    <xf numFmtId="176" fontId="0" fillId="12" borderId="7" xfId="0" applyNumberFormat="1" applyFill="1" applyBorder="1" applyAlignment="1">
      <alignment/>
    </xf>
    <xf numFmtId="176" fontId="0" fillId="10" borderId="9" xfId="0" applyNumberFormat="1" applyFill="1" applyBorder="1" applyAlignment="1">
      <alignment/>
    </xf>
    <xf numFmtId="175" fontId="7" fillId="0" borderId="0" xfId="0" applyNumberFormat="1" applyFont="1" applyBorder="1" applyAlignment="1">
      <alignment/>
    </xf>
    <xf numFmtId="175" fontId="0" fillId="0" borderId="13" xfId="0" applyNumberFormat="1" applyBorder="1" applyAlignment="1">
      <alignment/>
    </xf>
    <xf numFmtId="175" fontId="0" fillId="0" borderId="14" xfId="0" applyNumberFormat="1" applyBorder="1" applyAlignment="1">
      <alignment/>
    </xf>
    <xf numFmtId="0" fontId="3" fillId="0" borderId="14" xfId="0" applyFont="1" applyBorder="1" applyAlignment="1">
      <alignment/>
    </xf>
    <xf numFmtId="0" fontId="3" fillId="0" borderId="26" xfId="0" applyFont="1" applyFill="1" applyBorder="1" applyAlignment="1">
      <alignment horizontal="center"/>
    </xf>
    <xf numFmtId="1" fontId="0" fillId="0" borderId="10" xfId="0" applyNumberFormat="1" applyBorder="1" applyAlignment="1">
      <alignment/>
    </xf>
    <xf numFmtId="175" fontId="7" fillId="0" borderId="18" xfId="0" applyNumberFormat="1" applyFont="1" applyBorder="1" applyAlignment="1">
      <alignment/>
    </xf>
    <xf numFmtId="175" fontId="0" fillId="0" borderId="19" xfId="0" applyNumberFormat="1" applyBorder="1" applyAlignment="1">
      <alignment/>
    </xf>
    <xf numFmtId="175" fontId="0" fillId="3" borderId="0" xfId="0" applyNumberFormat="1" applyFill="1" applyBorder="1" applyAlignment="1">
      <alignment/>
    </xf>
    <xf numFmtId="175" fontId="0" fillId="3" borderId="7" xfId="0" applyNumberFormat="1" applyFill="1" applyBorder="1" applyAlignment="1">
      <alignment/>
    </xf>
    <xf numFmtId="172" fontId="0" fillId="4" borderId="7" xfId="0" applyNumberFormat="1" applyFill="1" applyBorder="1" applyAlignment="1">
      <alignment/>
    </xf>
    <xf numFmtId="175" fontId="0" fillId="5" borderId="7" xfId="0" applyNumberFormat="1" applyFill="1" applyBorder="1" applyAlignment="1">
      <alignment/>
    </xf>
    <xf numFmtId="175" fontId="0" fillId="7" borderId="9" xfId="0" applyNumberFormat="1" applyFill="1" applyBorder="1" applyAlignment="1">
      <alignment/>
    </xf>
    <xf numFmtId="175" fontId="6" fillId="7" borderId="9" xfId="0" applyNumberFormat="1" applyFont="1" applyFill="1" applyBorder="1" applyAlignment="1">
      <alignment/>
    </xf>
    <xf numFmtId="0" fontId="22" fillId="0" borderId="0" xfId="0" applyFont="1" applyAlignment="1">
      <alignment/>
    </xf>
    <xf numFmtId="0" fontId="0" fillId="0" borderId="25" xfId="0" applyBorder="1" applyAlignment="1">
      <alignment horizontal="left"/>
    </xf>
    <xf numFmtId="175" fontId="6" fillId="0" borderId="9" xfId="0" applyNumberFormat="1" applyFont="1" applyBorder="1" applyAlignment="1">
      <alignment/>
    </xf>
    <xf numFmtId="175" fontId="0" fillId="6" borderId="7" xfId="0" applyNumberFormat="1" applyFill="1" applyBorder="1" applyAlignment="1">
      <alignment/>
    </xf>
    <xf numFmtId="0" fontId="3" fillId="0" borderId="0" xfId="0" applyFont="1" applyFill="1" applyBorder="1" applyAlignment="1">
      <alignment/>
    </xf>
    <xf numFmtId="0" fontId="3" fillId="0" borderId="23" xfId="0" applyFont="1" applyFill="1" applyBorder="1" applyAlignment="1">
      <alignment/>
    </xf>
    <xf numFmtId="0" fontId="0" fillId="13" borderId="0" xfId="0" applyFill="1" applyAlignment="1">
      <alignment/>
    </xf>
    <xf numFmtId="0" fontId="0" fillId="9" borderId="17" xfId="0" applyFill="1" applyBorder="1" applyAlignment="1" applyProtection="1">
      <alignment horizontal="center"/>
      <protection locked="0"/>
    </xf>
    <xf numFmtId="0" fontId="0" fillId="0" borderId="28" xfId="0" applyBorder="1" applyAlignment="1" applyProtection="1">
      <alignment/>
      <protection hidden="1"/>
    </xf>
    <xf numFmtId="2" fontId="0" fillId="0" borderId="29" xfId="0" applyNumberFormat="1" applyBorder="1" applyAlignment="1" applyProtection="1">
      <alignment horizontal="center"/>
      <protection hidden="1"/>
    </xf>
    <xf numFmtId="2" fontId="0" fillId="0" borderId="30" xfId="0" applyNumberFormat="1" applyBorder="1" applyAlignment="1" applyProtection="1">
      <alignment horizontal="center"/>
      <protection hidden="1"/>
    </xf>
    <xf numFmtId="0" fontId="0" fillId="0" borderId="13" xfId="0" applyBorder="1" applyAlignment="1" applyProtection="1">
      <alignment horizontal="center"/>
      <protection hidden="1"/>
    </xf>
    <xf numFmtId="175" fontId="0" fillId="0" borderId="0" xfId="0" applyNumberFormat="1" applyBorder="1" applyAlignment="1" applyProtection="1">
      <alignment/>
      <protection hidden="1"/>
    </xf>
    <xf numFmtId="175" fontId="0" fillId="0" borderId="8" xfId="0" applyNumberFormat="1" applyBorder="1" applyAlignment="1" applyProtection="1">
      <alignment/>
      <protection hidden="1"/>
    </xf>
    <xf numFmtId="0" fontId="0" fillId="0" borderId="14" xfId="0" applyBorder="1" applyAlignment="1" applyProtection="1">
      <alignment horizontal="center"/>
      <protection hidden="1"/>
    </xf>
    <xf numFmtId="175" fontId="0" fillId="0" borderId="10" xfId="0" applyNumberFormat="1" applyBorder="1" applyAlignment="1" applyProtection="1">
      <alignment/>
      <protection hidden="1"/>
    </xf>
    <xf numFmtId="175" fontId="0" fillId="0" borderId="11" xfId="0" applyNumberFormat="1" applyBorder="1" applyAlignment="1" applyProtection="1">
      <alignment/>
      <protection hidden="1"/>
    </xf>
    <xf numFmtId="0" fontId="0" fillId="0" borderId="20" xfId="0" applyBorder="1" applyAlignment="1" applyProtection="1">
      <alignment horizontal="left"/>
      <protection hidden="1"/>
    </xf>
    <xf numFmtId="0" fontId="0" fillId="0" borderId="22"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0" xfId="0" applyBorder="1" applyAlignment="1" applyProtection="1">
      <alignment/>
      <protection hidden="1"/>
    </xf>
    <xf numFmtId="0" fontId="0" fillId="0" borderId="7" xfId="0" applyFill="1" applyBorder="1" applyAlignment="1" applyProtection="1">
      <alignment horizontal="center"/>
      <protection hidden="1"/>
    </xf>
    <xf numFmtId="0" fontId="0" fillId="0" borderId="8" xfId="0" applyBorder="1" applyAlignment="1" applyProtection="1">
      <alignment/>
      <protection hidden="1"/>
    </xf>
    <xf numFmtId="0" fontId="0" fillId="0" borderId="9" xfId="0" applyFill="1" applyBorder="1" applyAlignment="1" applyProtection="1">
      <alignment horizontal="center"/>
      <protection hidden="1"/>
    </xf>
    <xf numFmtId="2" fontId="0" fillId="7" borderId="8" xfId="0" applyNumberFormat="1" applyFill="1" applyBorder="1" applyAlignment="1" applyProtection="1">
      <alignment/>
      <protection hidden="1"/>
    </xf>
    <xf numFmtId="0" fontId="0" fillId="0" borderId="7" xfId="0" applyBorder="1" applyAlignment="1" applyProtection="1">
      <alignment/>
      <protection hidden="1"/>
    </xf>
    <xf numFmtId="0" fontId="0" fillId="0" borderId="9" xfId="0" applyBorder="1" applyAlignment="1" applyProtection="1">
      <alignment horizontal="center"/>
      <protection hidden="1"/>
    </xf>
    <xf numFmtId="172" fontId="0" fillId="7" borderId="8" xfId="0" applyNumberFormat="1" applyFill="1" applyBorder="1" applyAlignment="1" applyProtection="1">
      <alignment/>
      <protection hidden="1"/>
    </xf>
    <xf numFmtId="0" fontId="0" fillId="0" borderId="9" xfId="0" applyBorder="1" applyAlignment="1" applyProtection="1">
      <alignment/>
      <protection hidden="1"/>
    </xf>
    <xf numFmtId="0" fontId="0" fillId="0" borderId="19" xfId="0" applyBorder="1" applyAlignment="1" applyProtection="1">
      <alignment/>
      <protection hidden="1"/>
    </xf>
    <xf numFmtId="0" fontId="0" fillId="0" borderId="23" xfId="0" applyBorder="1" applyAlignment="1" applyProtection="1">
      <alignment/>
      <protection hidden="1"/>
    </xf>
    <xf numFmtId="0" fontId="0" fillId="0" borderId="18" xfId="0" applyBorder="1" applyAlignment="1" applyProtection="1">
      <alignment/>
      <protection hidden="1"/>
    </xf>
    <xf numFmtId="175" fontId="0" fillId="7" borderId="24" xfId="0" applyNumberFormat="1" applyFill="1" applyBorder="1" applyAlignment="1" applyProtection="1">
      <alignment/>
      <protection hidden="1"/>
    </xf>
    <xf numFmtId="0" fontId="0" fillId="0" borderId="10" xfId="0" applyBorder="1" applyAlignment="1" applyProtection="1">
      <alignment/>
      <protection hidden="1"/>
    </xf>
    <xf numFmtId="172" fontId="0" fillId="0" borderId="11" xfId="0" applyNumberFormat="1" applyBorder="1" applyAlignment="1" applyProtection="1">
      <alignment/>
      <protection hidden="1"/>
    </xf>
    <xf numFmtId="172" fontId="0" fillId="0" borderId="0" xfId="0" applyNumberFormat="1" applyAlignment="1" applyProtection="1">
      <alignment/>
      <protection hidden="1"/>
    </xf>
    <xf numFmtId="0" fontId="0" fillId="0" borderId="1" xfId="0" applyBorder="1" applyAlignment="1" applyProtection="1">
      <alignment/>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172" fontId="0" fillId="2" borderId="0" xfId="0" applyNumberFormat="1" applyFill="1" applyBorder="1" applyAlignment="1" applyProtection="1">
      <alignment/>
      <protection hidden="1"/>
    </xf>
    <xf numFmtId="0" fontId="0" fillId="2" borderId="7" xfId="0" applyFill="1" applyBorder="1" applyAlignment="1" applyProtection="1">
      <alignment/>
      <protection hidden="1"/>
    </xf>
    <xf numFmtId="0" fontId="0" fillId="2" borderId="8" xfId="0" applyFill="1" applyBorder="1" applyAlignment="1" applyProtection="1">
      <alignment/>
      <protection hidden="1"/>
    </xf>
    <xf numFmtId="172" fontId="0" fillId="2" borderId="23" xfId="0" applyNumberFormat="1" applyFill="1" applyBorder="1" applyAlignment="1" applyProtection="1">
      <alignment/>
      <protection hidden="1"/>
    </xf>
    <xf numFmtId="0" fontId="0" fillId="2" borderId="18" xfId="0" applyFill="1" applyBorder="1" applyAlignment="1" applyProtection="1">
      <alignment/>
      <protection hidden="1"/>
    </xf>
    <xf numFmtId="0" fontId="0" fillId="2" borderId="24" xfId="0" applyFill="1" applyBorder="1" applyAlignment="1" applyProtection="1">
      <alignment/>
      <protection hidden="1"/>
    </xf>
    <xf numFmtId="0" fontId="0" fillId="9" borderId="7" xfId="0" applyFill="1" applyBorder="1" applyAlignment="1" applyProtection="1">
      <alignment horizontal="center"/>
      <protection locked="0"/>
    </xf>
    <xf numFmtId="0" fontId="0" fillId="9" borderId="9" xfId="0" applyFill="1" applyBorder="1" applyAlignment="1" applyProtection="1">
      <alignment horizontal="center"/>
      <protection locked="0"/>
    </xf>
    <xf numFmtId="0" fontId="0" fillId="9" borderId="7" xfId="0" applyFill="1" applyBorder="1" applyAlignment="1" applyProtection="1">
      <alignment/>
      <protection locked="0"/>
    </xf>
    <xf numFmtId="0" fontId="0" fillId="9" borderId="9" xfId="0" applyFill="1" applyBorder="1" applyAlignment="1" applyProtection="1">
      <alignment/>
      <protection locked="0"/>
    </xf>
    <xf numFmtId="0" fontId="0" fillId="9" borderId="1" xfId="0" applyFill="1" applyBorder="1" applyAlignment="1" applyProtection="1">
      <alignment horizontal="center"/>
      <protection locked="0"/>
    </xf>
    <xf numFmtId="175" fontId="0" fillId="9" borderId="18" xfId="0" applyNumberFormat="1" applyFill="1" applyBorder="1" applyAlignment="1" applyProtection="1">
      <alignment/>
      <protection locked="0"/>
    </xf>
    <xf numFmtId="0" fontId="27" fillId="0" borderId="0" xfId="0" applyFont="1" applyAlignment="1">
      <alignment/>
    </xf>
    <xf numFmtId="0" fontId="13" fillId="0" borderId="1" xfId="0" applyFont="1" applyBorder="1" applyAlignment="1">
      <alignment horizontal="center"/>
    </xf>
    <xf numFmtId="0" fontId="13" fillId="0" borderId="2"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4" xfId="0" applyFont="1" applyBorder="1" applyAlignment="1">
      <alignment/>
    </xf>
    <xf numFmtId="0" fontId="13" fillId="0" borderId="13" xfId="0" applyFont="1" applyBorder="1" applyAlignment="1">
      <alignment/>
    </xf>
    <xf numFmtId="175" fontId="0" fillId="14" borderId="7" xfId="0" applyNumberFormat="1" applyFill="1" applyBorder="1" applyAlignment="1">
      <alignment/>
    </xf>
    <xf numFmtId="175" fontId="0" fillId="14" borderId="18" xfId="0" applyNumberFormat="1" applyFill="1" applyBorder="1" applyAlignment="1">
      <alignment/>
    </xf>
    <xf numFmtId="175" fontId="6" fillId="14" borderId="17" xfId="0" applyNumberFormat="1" applyFont="1" applyFill="1" applyBorder="1" applyAlignment="1">
      <alignment/>
    </xf>
    <xf numFmtId="0" fontId="13" fillId="0" borderId="25" xfId="0" applyFont="1" applyBorder="1" applyAlignment="1">
      <alignment/>
    </xf>
    <xf numFmtId="0" fontId="13" fillId="0" borderId="12" xfId="0" applyFont="1" applyBorder="1" applyAlignment="1">
      <alignment horizontal="center"/>
    </xf>
    <xf numFmtId="0" fontId="13" fillId="0" borderId="26" xfId="0" applyFont="1" applyBorder="1" applyAlignment="1">
      <alignment horizontal="center"/>
    </xf>
    <xf numFmtId="0" fontId="13" fillId="0" borderId="12" xfId="0" applyFont="1" applyBorder="1" applyAlignment="1">
      <alignment/>
    </xf>
    <xf numFmtId="0" fontId="13" fillId="0" borderId="13" xfId="0" applyFont="1" applyBorder="1" applyAlignment="1">
      <alignment horizontal="center"/>
    </xf>
    <xf numFmtId="0" fontId="13" fillId="0" borderId="19" xfId="0" applyFont="1" applyBorder="1" applyAlignment="1">
      <alignment horizontal="center"/>
    </xf>
    <xf numFmtId="0" fontId="13" fillId="0" borderId="21" xfId="0" applyFont="1" applyBorder="1" applyAlignment="1">
      <alignment horizontal="center"/>
    </xf>
    <xf numFmtId="0" fontId="29" fillId="0" borderId="1"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2" xfId="0" applyFont="1" applyBorder="1" applyAlignment="1">
      <alignment horizontal="center"/>
    </xf>
    <xf numFmtId="0" fontId="29" fillId="0" borderId="21" xfId="0" applyFont="1" applyFill="1" applyBorder="1" applyAlignment="1">
      <alignment horizontal="center"/>
    </xf>
    <xf numFmtId="0" fontId="29" fillId="0" borderId="5" xfId="0" applyFont="1" applyFill="1" applyBorder="1" applyAlignment="1">
      <alignment horizontal="center"/>
    </xf>
    <xf numFmtId="0" fontId="29" fillId="0" borderId="5" xfId="0" applyFont="1" applyBorder="1" applyAlignment="1">
      <alignment horizontal="center"/>
    </xf>
    <xf numFmtId="0" fontId="29" fillId="0" borderId="4" xfId="0" applyFont="1" applyFill="1" applyBorder="1" applyAlignment="1">
      <alignment horizontal="center"/>
    </xf>
    <xf numFmtId="172" fontId="30" fillId="0" borderId="13" xfId="0" applyNumberFormat="1" applyFont="1" applyBorder="1" applyAlignment="1">
      <alignment/>
    </xf>
    <xf numFmtId="172" fontId="30" fillId="0" borderId="7" xfId="0" applyNumberFormat="1" applyFont="1" applyBorder="1" applyAlignment="1">
      <alignment/>
    </xf>
    <xf numFmtId="172" fontId="30" fillId="0" borderId="0" xfId="0" applyNumberFormat="1" applyFont="1" applyBorder="1" applyAlignment="1">
      <alignment/>
    </xf>
    <xf numFmtId="175" fontId="30" fillId="0" borderId="7" xfId="0" applyNumberFormat="1" applyFont="1" applyBorder="1" applyAlignment="1">
      <alignment/>
    </xf>
    <xf numFmtId="175" fontId="30" fillId="0" borderId="0" xfId="0" applyNumberFormat="1" applyFont="1" applyBorder="1" applyAlignment="1">
      <alignment/>
    </xf>
    <xf numFmtId="1" fontId="30" fillId="0" borderId="13" xfId="0" applyNumberFormat="1" applyFont="1" applyBorder="1" applyAlignment="1">
      <alignment/>
    </xf>
    <xf numFmtId="176" fontId="30" fillId="0" borderId="7" xfId="0" applyNumberFormat="1" applyFont="1" applyBorder="1" applyAlignment="1">
      <alignment/>
    </xf>
    <xf numFmtId="172" fontId="30" fillId="0" borderId="19" xfId="0" applyNumberFormat="1" applyFont="1" applyBorder="1" applyAlignment="1">
      <alignment/>
    </xf>
    <xf numFmtId="172" fontId="30" fillId="0" borderId="18" xfId="0" applyNumberFormat="1" applyFont="1" applyBorder="1" applyAlignment="1">
      <alignment/>
    </xf>
    <xf numFmtId="172" fontId="30" fillId="0" borderId="23" xfId="0" applyNumberFormat="1" applyFont="1" applyBorder="1" applyAlignment="1">
      <alignment/>
    </xf>
    <xf numFmtId="175" fontId="30" fillId="0" borderId="18" xfId="0" applyNumberFormat="1" applyFont="1" applyBorder="1" applyAlignment="1">
      <alignment/>
    </xf>
    <xf numFmtId="175" fontId="30" fillId="0" borderId="23" xfId="0" applyNumberFormat="1" applyFont="1" applyBorder="1" applyAlignment="1">
      <alignment/>
    </xf>
    <xf numFmtId="1" fontId="30" fillId="0" borderId="19" xfId="0" applyNumberFormat="1" applyFont="1" applyBorder="1" applyAlignment="1">
      <alignment/>
    </xf>
    <xf numFmtId="176" fontId="30" fillId="0" borderId="18" xfId="0" applyNumberFormat="1" applyFont="1" applyBorder="1" applyAlignment="1">
      <alignment/>
    </xf>
    <xf numFmtId="0" fontId="30" fillId="0" borderId="0" xfId="0" applyFont="1" applyBorder="1" applyAlignment="1">
      <alignment/>
    </xf>
    <xf numFmtId="0" fontId="30" fillId="0" borderId="14" xfId="0" applyFont="1" applyBorder="1" applyAlignment="1">
      <alignment/>
    </xf>
    <xf numFmtId="175" fontId="30" fillId="0" borderId="9" xfId="0" applyNumberFormat="1" applyFont="1" applyBorder="1" applyAlignment="1">
      <alignment/>
    </xf>
    <xf numFmtId="172" fontId="30" fillId="0" borderId="10" xfId="0" applyNumberFormat="1" applyFont="1" applyBorder="1" applyAlignment="1">
      <alignment/>
    </xf>
    <xf numFmtId="1" fontId="30" fillId="0" borderId="14" xfId="0" applyNumberFormat="1" applyFont="1" applyBorder="1" applyAlignment="1">
      <alignment/>
    </xf>
    <xf numFmtId="0" fontId="30" fillId="0" borderId="10" xfId="0" applyFont="1" applyBorder="1" applyAlignment="1">
      <alignment/>
    </xf>
    <xf numFmtId="0" fontId="29" fillId="0" borderId="10" xfId="0" applyFont="1" applyBorder="1" applyAlignment="1">
      <alignment/>
    </xf>
    <xf numFmtId="175" fontId="31" fillId="0" borderId="9" xfId="0" applyNumberFormat="1" applyFont="1" applyBorder="1" applyAlignment="1">
      <alignment/>
    </xf>
    <xf numFmtId="0" fontId="8" fillId="0" borderId="25" xfId="0" applyFont="1" applyBorder="1" applyAlignment="1">
      <alignment horizontal="center"/>
    </xf>
    <xf numFmtId="0" fontId="8" fillId="0" borderId="1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25" xfId="0" applyFont="1" applyBorder="1" applyAlignment="1">
      <alignment horizontal="center"/>
    </xf>
    <xf numFmtId="0" fontId="13" fillId="0" borderId="25" xfId="0" applyFont="1" applyBorder="1" applyAlignment="1">
      <alignment horizontal="center"/>
    </xf>
    <xf numFmtId="0" fontId="13" fillId="0" borderId="15" xfId="0" applyFont="1" applyBorder="1" applyAlignment="1">
      <alignment horizontal="center"/>
    </xf>
    <xf numFmtId="0" fontId="29" fillId="0" borderId="25"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0" fillId="0" borderId="2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5" xfId="0"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Hitograma y Polígono de Frecuencias de una variable continua</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Ejemplos!$B$314:$B$328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Ejemplos!$D$314:$D$328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gapWidth val="0"/>
        <c:axId val="22377363"/>
        <c:axId val="69676"/>
      </c:barChart>
      <c:catAx>
        <c:axId val="22377363"/>
        <c:scaling>
          <c:orientation val="minMax"/>
        </c:scaling>
        <c:axPos val="b"/>
        <c:title>
          <c:tx>
            <c:rich>
              <a:bodyPr vert="horz" rot="0" anchor="ctr"/>
              <a:lstStyle/>
              <a:p>
                <a:pPr algn="ctr">
                  <a:defRPr/>
                </a:pPr>
                <a:r>
                  <a:rPr lang="en-US" cap="none" sz="975" b="1" i="0" u="none" baseline="0">
                    <a:latin typeface="Arial"/>
                    <a:ea typeface="Arial"/>
                    <a:cs typeface="Arial"/>
                  </a:rPr>
                  <a:t>Peso del huevo en gramos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9676"/>
        <c:crosses val="autoZero"/>
        <c:auto val="1"/>
        <c:lblOffset val="100"/>
        <c:noMultiLvlLbl val="0"/>
      </c:catAx>
      <c:valAx>
        <c:axId val="69676"/>
        <c:scaling>
          <c:orientation val="minMax"/>
        </c:scaling>
        <c:axPos val="l"/>
        <c:title>
          <c:tx>
            <c:rich>
              <a:bodyPr vert="horz" rot="-5400000" anchor="ctr"/>
              <a:lstStyle/>
              <a:p>
                <a:pPr algn="ctr">
                  <a:defRPr/>
                </a:pPr>
                <a:r>
                  <a:rPr lang="en-US" cap="none" sz="975" b="1" i="0" u="none" baseline="0">
                    <a:latin typeface="Arial"/>
                    <a:ea typeface="Arial"/>
                    <a:cs typeface="Arial"/>
                  </a:rPr>
                  <a:t>Frecuencia de huevos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237736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Ojivas: Distribuciones relativas acumulativas</a:t>
            </a:r>
          </a:p>
        </c:rich>
      </c:tx>
      <c:layout/>
      <c:spPr>
        <a:noFill/>
        <a:ln>
          <a:noFill/>
        </a:ln>
      </c:spPr>
    </c:title>
    <c:plotArea>
      <c:layout/>
      <c:lineChart>
        <c:grouping val="standard"/>
        <c:varyColors val="0"/>
        <c:ser>
          <c:idx val="1"/>
          <c:order val="0"/>
          <c:tx>
            <c:strRef>
              <c:f>Ejemplos!$E$356</c:f>
              <c:strCache>
                <c:ptCount val="1"/>
                <c:pt idx="0">
                  <c:v>Ascendente</c:v>
                </c:pt>
              </c:strCache>
            </c:strRef>
          </c:tx>
          <c:extLst>
            <c:ext xmlns:c14="http://schemas.microsoft.com/office/drawing/2007/8/2/chart" uri="{6F2FDCE9-48DA-4B69-8628-5D25D57E5C99}">
              <c14:invertSolidFillFmt>
                <c14:spPr>
                  <a:solidFill>
                    <a:srgbClr val="000000"/>
                  </a:solidFill>
                </c14:spPr>
              </c14:invertSolidFillFmt>
            </c:ext>
          </c:extLst>
          <c:cat>
            <c:numRef>
              <c:f>Ejemplos!$C$357:$C$370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Ejemplos!$E$357:$E$370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27085"/>
        <c:axId val="5643766"/>
      </c:lineChart>
      <c:lineChart>
        <c:grouping val="standard"/>
        <c:varyColors val="0"/>
        <c:ser>
          <c:idx val="0"/>
          <c:order val="1"/>
          <c:tx>
            <c:strRef>
              <c:f>Ejemplos!$F$356</c:f>
              <c:strCache>
                <c:ptCount val="1"/>
                <c:pt idx="0">
                  <c:v>Descendente</c:v>
                </c:pt>
              </c:strCache>
            </c:strRef>
          </c:tx>
          <c:extLst>
            <c:ext xmlns:c14="http://schemas.microsoft.com/office/drawing/2007/8/2/chart" uri="{6F2FDCE9-48DA-4B69-8628-5D25D57E5C99}">
              <c14:invertSolidFillFmt>
                <c14:spPr>
                  <a:solidFill>
                    <a:srgbClr val="000000"/>
                  </a:solidFill>
                </c14:spPr>
              </c14:invertSolidFillFmt>
            </c:ext>
          </c:extLst>
          <c:val>
            <c:numRef>
              <c:f>Ejemplos!$F$357:$F$370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0793895"/>
        <c:axId val="54491872"/>
      </c:lineChart>
      <c:catAx>
        <c:axId val="627085"/>
        <c:scaling>
          <c:orientation val="minMax"/>
        </c:scaling>
        <c:axPos val="b"/>
        <c:title>
          <c:tx>
            <c:rich>
              <a:bodyPr vert="horz" rot="0" anchor="ctr"/>
              <a:lstStyle/>
              <a:p>
                <a:pPr algn="ctr">
                  <a:defRPr/>
                </a:pPr>
                <a:r>
                  <a:rPr lang="en-US" cap="none" sz="1000" b="1" i="0" u="none" baseline="0">
                    <a:latin typeface="Arial"/>
                    <a:ea typeface="Arial"/>
                    <a:cs typeface="Arial"/>
                  </a:rPr>
                  <a:t>Peso del huevo en gramos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43766"/>
        <c:crosses val="autoZero"/>
        <c:auto val="0"/>
        <c:lblOffset val="100"/>
        <c:noMultiLvlLbl val="0"/>
      </c:catAx>
      <c:valAx>
        <c:axId val="5643766"/>
        <c:scaling>
          <c:orientation val="minMax"/>
          <c:max val="100"/>
        </c:scaling>
        <c:axPos val="l"/>
        <c:title>
          <c:tx>
            <c:rich>
              <a:bodyPr vert="horz" rot="-5400000" anchor="ctr"/>
              <a:lstStyle/>
              <a:p>
                <a:pPr algn="ctr">
                  <a:defRPr/>
                </a:pPr>
                <a:r>
                  <a:rPr lang="en-US" cap="none" sz="1000" b="1" i="0" u="none" baseline="0">
                    <a:latin typeface="Arial"/>
                    <a:ea typeface="Arial"/>
                    <a:cs typeface="Arial"/>
                  </a:rPr>
                  <a:t>Porcentajes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627085"/>
        <c:crossesAt val="1"/>
        <c:crossBetween val="between"/>
        <c:dispUnits/>
      </c:valAx>
      <c:catAx>
        <c:axId val="50793895"/>
        <c:scaling>
          <c:orientation val="minMax"/>
        </c:scaling>
        <c:axPos val="b"/>
        <c:delete val="1"/>
        <c:majorTickMark val="in"/>
        <c:minorTickMark val="none"/>
        <c:tickLblPos val="nextTo"/>
        <c:crossAx val="54491872"/>
        <c:crosses val="autoZero"/>
        <c:auto val="0"/>
        <c:lblOffset val="100"/>
        <c:noMultiLvlLbl val="0"/>
      </c:catAx>
      <c:valAx>
        <c:axId val="54491872"/>
        <c:scaling>
          <c:orientation val="minMax"/>
          <c:max val="100"/>
        </c:scaling>
        <c:axPos val="l"/>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50793895"/>
        <c:crosses val="max"/>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Distribuciones del peso de huevo</a:t>
            </a:r>
          </a:p>
        </c:rich>
      </c:tx>
      <c:layout/>
      <c:spPr>
        <a:noFill/>
        <a:ln>
          <a:noFill/>
        </a:ln>
      </c:spPr>
    </c:title>
    <c:plotArea>
      <c:layout/>
      <c:lineChart>
        <c:grouping val="standard"/>
        <c:varyColors val="0"/>
        <c:ser>
          <c:idx val="0"/>
          <c:order val="0"/>
          <c:tx>
            <c:strRef>
              <c:f>Ejemplos!$G$451</c:f>
              <c:strCache>
                <c:ptCount val="1"/>
                <c:pt idx="0">
                  <c:v>Esperada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Ejemplos!$B$452:$B$466</c:f>
              <c:numCache/>
            </c:numRef>
          </c:cat>
          <c:val>
            <c:numRef>
              <c:f>Ejemplos!$G$452:$G$466</c:f>
              <c:numCache/>
            </c:numRef>
          </c:val>
          <c:smooth val="1"/>
        </c:ser>
        <c:ser>
          <c:idx val="1"/>
          <c:order val="1"/>
          <c:tx>
            <c:strRef>
              <c:f>Ejemplos!$H$451</c:f>
              <c:strCache>
                <c:ptCount val="1"/>
                <c:pt idx="0">
                  <c:v>Observada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Ejemplos!$B$452:$B$466</c:f>
              <c:numCache/>
            </c:numRef>
          </c:cat>
          <c:val>
            <c:numRef>
              <c:f>Ejemplos!$H$452:$H$466</c:f>
              <c:numCache/>
            </c:numRef>
          </c:val>
          <c:smooth val="1"/>
        </c:ser>
        <c:axId val="20664801"/>
        <c:axId val="51765482"/>
      </c:lineChart>
      <c:catAx>
        <c:axId val="20664801"/>
        <c:scaling>
          <c:orientation val="minMax"/>
        </c:scaling>
        <c:axPos val="b"/>
        <c:title>
          <c:tx>
            <c:rich>
              <a:bodyPr vert="horz" rot="0" anchor="ctr"/>
              <a:lstStyle/>
              <a:p>
                <a:pPr algn="ctr">
                  <a:defRPr/>
                </a:pPr>
                <a:r>
                  <a:rPr lang="en-US" cap="none" sz="1000" b="1" i="0" u="none" baseline="0">
                    <a:latin typeface="Arial"/>
                    <a:ea typeface="Arial"/>
                    <a:cs typeface="Arial"/>
                  </a:rPr>
                  <a:t>Peso en gramos</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51765482"/>
        <c:crosses val="autoZero"/>
        <c:auto val="0"/>
        <c:lblOffset val="100"/>
        <c:noMultiLvlLbl val="0"/>
      </c:catAx>
      <c:valAx>
        <c:axId val="51765482"/>
        <c:scaling>
          <c:orientation val="minMax"/>
        </c:scaling>
        <c:axPos val="l"/>
        <c:title>
          <c:tx>
            <c:rich>
              <a:bodyPr vert="horz" rot="-5400000" anchor="ctr"/>
              <a:lstStyle/>
              <a:p>
                <a:pPr algn="ctr">
                  <a:defRPr/>
                </a:pPr>
                <a:r>
                  <a:rPr lang="en-US" cap="none" sz="1000" b="1" i="0" u="none" baseline="0">
                    <a:latin typeface="Arial"/>
                    <a:ea typeface="Arial"/>
                    <a:cs typeface="Arial"/>
                  </a:rPr>
                  <a:t>Frecuencias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0664801"/>
        <c:crossesAt val="1"/>
        <c:crossBetween val="midCat"/>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Frecuencias Binomiales p = 0,7 en el nacimiento de pollitos machos para engorda</a:t>
            </a:r>
          </a:p>
        </c:rich>
      </c:tx>
      <c:layout/>
      <c:spPr>
        <a:noFill/>
        <a:ln>
          <a:noFill/>
        </a:ln>
      </c:spPr>
    </c:title>
    <c:plotArea>
      <c:layout/>
      <c:barChart>
        <c:barDir val="col"/>
        <c:grouping val="clustered"/>
        <c:varyColors val="0"/>
        <c:ser>
          <c:idx val="0"/>
          <c:order val="0"/>
          <c:tx>
            <c:strRef>
              <c:f>Ejemplos!$C$558</c:f>
              <c:strCache>
                <c:ptCount val="1"/>
                <c:pt idx="0">
                  <c:v>Esperadas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Ejemplos!$A$559:$A$569</c:f>
              <c:numCache>
                <c:ptCount val="11"/>
                <c:pt idx="0">
                  <c:v>0</c:v>
                </c:pt>
                <c:pt idx="1">
                  <c:v>0</c:v>
                </c:pt>
                <c:pt idx="2">
                  <c:v>0</c:v>
                </c:pt>
                <c:pt idx="3">
                  <c:v>0</c:v>
                </c:pt>
                <c:pt idx="4">
                  <c:v>0</c:v>
                </c:pt>
                <c:pt idx="5">
                  <c:v>0</c:v>
                </c:pt>
                <c:pt idx="6">
                  <c:v>0</c:v>
                </c:pt>
                <c:pt idx="7">
                  <c:v>0</c:v>
                </c:pt>
                <c:pt idx="8">
                  <c:v>0</c:v>
                </c:pt>
                <c:pt idx="9">
                  <c:v>0</c:v>
                </c:pt>
                <c:pt idx="10">
                  <c:v>0</c:v>
                </c:pt>
              </c:numCache>
            </c:numRef>
          </c:cat>
          <c:val>
            <c:numRef>
              <c:f>Ejemplos!$C$559:$C$569</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Ejemplos!$D$558</c:f>
              <c:strCache>
                <c:ptCount val="1"/>
                <c:pt idx="0">
                  <c:v>Observadas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Ejemplos!$A$559:$A$569</c:f>
              <c:numCache>
                <c:ptCount val="11"/>
                <c:pt idx="0">
                  <c:v>0</c:v>
                </c:pt>
                <c:pt idx="1">
                  <c:v>0</c:v>
                </c:pt>
                <c:pt idx="2">
                  <c:v>0</c:v>
                </c:pt>
                <c:pt idx="3">
                  <c:v>0</c:v>
                </c:pt>
                <c:pt idx="4">
                  <c:v>0</c:v>
                </c:pt>
                <c:pt idx="5">
                  <c:v>0</c:v>
                </c:pt>
                <c:pt idx="6">
                  <c:v>0</c:v>
                </c:pt>
                <c:pt idx="7">
                  <c:v>0</c:v>
                </c:pt>
                <c:pt idx="8">
                  <c:v>0</c:v>
                </c:pt>
                <c:pt idx="9">
                  <c:v>0</c:v>
                </c:pt>
                <c:pt idx="10">
                  <c:v>0</c:v>
                </c:pt>
              </c:numCache>
            </c:numRef>
          </c:cat>
          <c:val>
            <c:numRef>
              <c:f>Ejemplos!$D$559:$D$569</c:f>
              <c:numCache>
                <c:ptCount val="11"/>
                <c:pt idx="0">
                  <c:v>0</c:v>
                </c:pt>
                <c:pt idx="1">
                  <c:v>0</c:v>
                </c:pt>
                <c:pt idx="2">
                  <c:v>0</c:v>
                </c:pt>
                <c:pt idx="3">
                  <c:v>0</c:v>
                </c:pt>
                <c:pt idx="4">
                  <c:v>0</c:v>
                </c:pt>
                <c:pt idx="5">
                  <c:v>0</c:v>
                </c:pt>
                <c:pt idx="6">
                  <c:v>0</c:v>
                </c:pt>
                <c:pt idx="7">
                  <c:v>0</c:v>
                </c:pt>
                <c:pt idx="8">
                  <c:v>0</c:v>
                </c:pt>
                <c:pt idx="9">
                  <c:v>0</c:v>
                </c:pt>
                <c:pt idx="10">
                  <c:v>0</c:v>
                </c:pt>
              </c:numCache>
            </c:numRef>
          </c:val>
        </c:ser>
        <c:axId val="63236155"/>
        <c:axId val="32254484"/>
      </c:barChart>
      <c:catAx>
        <c:axId val="63236155"/>
        <c:scaling>
          <c:orientation val="minMax"/>
        </c:scaling>
        <c:axPos val="b"/>
        <c:title>
          <c:tx>
            <c:rich>
              <a:bodyPr vert="horz" rot="0" anchor="ctr"/>
              <a:lstStyle/>
              <a:p>
                <a:pPr algn="ctr">
                  <a:defRPr/>
                </a:pPr>
                <a:r>
                  <a:rPr lang="en-US" cap="none" sz="800" b="1" i="0" u="none" baseline="0">
                    <a:latin typeface="Arial"/>
                    <a:ea typeface="Arial"/>
                    <a:cs typeface="Arial"/>
                  </a:rPr>
                  <a:t>Número de machos viables / 10.</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254484"/>
        <c:crosses val="autoZero"/>
        <c:auto val="1"/>
        <c:lblOffset val="100"/>
        <c:noMultiLvlLbl val="0"/>
      </c:catAx>
      <c:valAx>
        <c:axId val="32254484"/>
        <c:scaling>
          <c:orientation val="minMax"/>
        </c:scaling>
        <c:axPos val="l"/>
        <c:title>
          <c:tx>
            <c:rich>
              <a:bodyPr vert="horz" rot="-5400000" anchor="ctr"/>
              <a:lstStyle/>
              <a:p>
                <a:pPr algn="ctr">
                  <a:defRPr/>
                </a:pPr>
                <a:r>
                  <a:rPr lang="en-US" cap="none" sz="800" b="1" i="0" u="none" baseline="0">
                    <a:latin typeface="Arial"/>
                    <a:ea typeface="Arial"/>
                    <a:cs typeface="Arial"/>
                  </a:rPr>
                  <a:t>Frecuencia en 28 bandejas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236155"/>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975" b="1" i="0" u="none" baseline="0">
              <a:latin typeface="Arial"/>
              <a:ea typeface="Arial"/>
              <a:cs typeface="Arial"/>
            </a:defRPr>
          </a:pPr>
        </a:p>
      </c:txPr>
    </c:legend>
    <c:plotVisOnly val="1"/>
    <c:dispBlanksAs val="gap"/>
    <c:showDLblsOverMax val="0"/>
  </c:chart>
  <c:spPr>
    <a:gradFill rotWithShape="1">
      <a:gsLst>
        <a:gs pos="0">
          <a:srgbClr val="FFFFCC"/>
        </a:gs>
        <a:gs pos="100000">
          <a:srgbClr val="800000"/>
        </a:gs>
      </a:gsLst>
      <a:lin ang="2700000" scaled="1"/>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Histograma de una variable discreta</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Ejemplos!$B$906:$B$919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Ejemplos!$D$906:$D$919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gapWidth val="50"/>
        <c:axId val="21854901"/>
        <c:axId val="62476382"/>
      </c:barChart>
      <c:catAx>
        <c:axId val="21854901"/>
        <c:scaling>
          <c:orientation val="minMax"/>
        </c:scaling>
        <c:axPos val="b"/>
        <c:title>
          <c:tx>
            <c:rich>
              <a:bodyPr vert="horz" rot="0" anchor="ctr"/>
              <a:lstStyle/>
              <a:p>
                <a:pPr algn="ctr">
                  <a:defRPr/>
                </a:pPr>
                <a:r>
                  <a:rPr lang="en-US" cap="none" sz="975" b="1" i="0" u="none" baseline="0">
                    <a:latin typeface="Arial"/>
                    <a:ea typeface="Arial"/>
                    <a:cs typeface="Arial"/>
                  </a:rPr>
                  <a:t>Número de huevos (gallina por año)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476382"/>
        <c:crosses val="autoZero"/>
        <c:auto val="1"/>
        <c:lblOffset val="100"/>
        <c:noMultiLvlLbl val="0"/>
      </c:catAx>
      <c:valAx>
        <c:axId val="62476382"/>
        <c:scaling>
          <c:orientation val="minMax"/>
        </c:scaling>
        <c:axPos val="l"/>
        <c:title>
          <c:tx>
            <c:rich>
              <a:bodyPr vert="horz" rot="-5400000" anchor="ctr"/>
              <a:lstStyle/>
              <a:p>
                <a:pPr algn="ctr">
                  <a:defRPr/>
                </a:pPr>
                <a:r>
                  <a:rPr lang="en-US" cap="none" sz="975" b="1" i="0" u="none" baseline="0">
                    <a:latin typeface="Arial"/>
                    <a:ea typeface="Arial"/>
                    <a:cs typeface="Arial"/>
                  </a:rPr>
                  <a:t>No de Gallinas</a:t>
                </a:r>
              </a:p>
            </c:rich>
          </c:tx>
          <c:layout/>
          <c:overlay val="0"/>
          <c:spPr>
            <a:noFill/>
            <a:ln>
              <a:noFill/>
            </a:ln>
          </c:spPr>
        </c:title>
        <c:majorGridlines/>
        <c:delete val="0"/>
        <c:numFmt formatCode="General" sourceLinked="1"/>
        <c:majorTickMark val="out"/>
        <c:minorTickMark val="none"/>
        <c:tickLblPos val="nextTo"/>
        <c:spPr>
          <a:ln w="3175">
            <a:solidFill/>
          </a:ln>
        </c:spPr>
        <c:txPr>
          <a:bodyPr/>
          <a:lstStyle/>
          <a:p>
            <a:pPr>
              <a:defRPr lang="en-US" cap="none" sz="800" b="0" i="0" u="none" baseline="0">
                <a:latin typeface="Arial"/>
                <a:ea typeface="Arial"/>
                <a:cs typeface="Arial"/>
              </a:defRPr>
            </a:pPr>
          </a:p>
        </c:txPr>
        <c:crossAx val="218549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19" /><Relationship Id="rId2" Type="http://schemas.openxmlformats.org/officeDocument/2006/relationships/hyperlink" Target="#D_30" /><Relationship Id="rId3" Type="http://schemas.openxmlformats.org/officeDocument/2006/relationships/hyperlink" Target="#D_22" /><Relationship Id="rId4" Type="http://schemas.openxmlformats.org/officeDocument/2006/relationships/hyperlink" Target="#D_25" /><Relationship Id="rId5" Type="http://schemas.openxmlformats.org/officeDocument/2006/relationships/hyperlink" Target="#D_28" /><Relationship Id="rId6" Type="http://schemas.openxmlformats.org/officeDocument/2006/relationships/hyperlink" Target="#D_42" /><Relationship Id="rId7" Type="http://schemas.openxmlformats.org/officeDocument/2006/relationships/hyperlink" Target="#D_36" /><Relationship Id="rId8" Type="http://schemas.openxmlformats.org/officeDocument/2006/relationships/hyperlink" Target="#D_39" /><Relationship Id="rId9" Type="http://schemas.openxmlformats.org/officeDocument/2006/relationships/hyperlink" Target="#D_48" /><Relationship Id="rId10" Type="http://schemas.openxmlformats.org/officeDocument/2006/relationships/hyperlink" Target="#D_44" /><Relationship Id="rId11" Type="http://schemas.openxmlformats.org/officeDocument/2006/relationships/hyperlink" Target="#D_46" /><Relationship Id="rId12" Type="http://schemas.openxmlformats.org/officeDocument/2006/relationships/hyperlink" Target="#D_47" /><Relationship Id="rId13" Type="http://schemas.openxmlformats.org/officeDocument/2006/relationships/hyperlink" Target="#D_49" /><Relationship Id="rId14" Type="http://schemas.openxmlformats.org/officeDocument/2006/relationships/hyperlink" Target="#D_54" /><Relationship Id="rId15" Type="http://schemas.openxmlformats.org/officeDocument/2006/relationships/hyperlink" Target="#D_57." /><Relationship Id="rId16" Type="http://schemas.openxmlformats.org/officeDocument/2006/relationships/image" Target="../media/image44.emf" /><Relationship Id="rId17" Type="http://schemas.openxmlformats.org/officeDocument/2006/relationships/hyperlink" Target="#G_01" /><Relationship Id="rId18" Type="http://schemas.openxmlformats.org/officeDocument/2006/relationships/hyperlink" Target="#G_01" /><Relationship Id="rId19" Type="http://schemas.openxmlformats.org/officeDocument/2006/relationships/image" Target="../media/image45.emf" /><Relationship Id="rId20" Type="http://schemas.openxmlformats.org/officeDocument/2006/relationships/hyperlink" Target="#T_01" /><Relationship Id="rId21" Type="http://schemas.openxmlformats.org/officeDocument/2006/relationships/hyperlink" Target="#T_01" /><Relationship Id="rId22" Type="http://schemas.openxmlformats.org/officeDocument/2006/relationships/hyperlink" Target="#T_03" /><Relationship Id="rId23" Type="http://schemas.openxmlformats.org/officeDocument/2006/relationships/hyperlink" Target="#T_03" /><Relationship Id="rId24" Type="http://schemas.openxmlformats.org/officeDocument/2006/relationships/image" Target="../media/image46.emf" /><Relationship Id="rId25" Type="http://schemas.openxmlformats.org/officeDocument/2006/relationships/hyperlink" Target="#T_02" /><Relationship Id="rId26" Type="http://schemas.openxmlformats.org/officeDocument/2006/relationships/hyperlink" Target="#T_02" /><Relationship Id="rId27" Type="http://schemas.openxmlformats.org/officeDocument/2006/relationships/image" Target="../media/image50.jpeg" /><Relationship Id="rId28" Type="http://schemas.openxmlformats.org/officeDocument/2006/relationships/image" Target="../media/image51.jpeg" /><Relationship Id="rId29" Type="http://schemas.openxmlformats.org/officeDocument/2006/relationships/image" Target="../media/image52.jpeg" /><Relationship Id="rId30" Type="http://schemas.openxmlformats.org/officeDocument/2006/relationships/image" Target="../media/image53.jpeg" /><Relationship Id="rId31" Type="http://schemas.openxmlformats.org/officeDocument/2006/relationships/image" Target="../media/image54.jpeg" /><Relationship Id="rId32" Type="http://schemas.openxmlformats.org/officeDocument/2006/relationships/image" Target="../media/image55.jpeg" /><Relationship Id="rId33" Type="http://schemas.openxmlformats.org/officeDocument/2006/relationships/image" Target="../media/image56.jpeg" /><Relationship Id="rId34" Type="http://schemas.openxmlformats.org/officeDocument/2006/relationships/image" Target="../media/image57.jpeg" /><Relationship Id="rId35" Type="http://schemas.openxmlformats.org/officeDocument/2006/relationships/image" Target="../media/image58.jpeg" /><Relationship Id="rId36" Type="http://schemas.openxmlformats.org/officeDocument/2006/relationships/image" Target="../media/image59.jpeg" /><Relationship Id="rId37" Type="http://schemas.openxmlformats.org/officeDocument/2006/relationships/image" Target="../media/image60.jpeg" /><Relationship Id="rId38" Type="http://schemas.openxmlformats.org/officeDocument/2006/relationships/image" Target="../media/image61.jpeg" /><Relationship Id="rId39" Type="http://schemas.openxmlformats.org/officeDocument/2006/relationships/image" Target="../media/image62.jpeg" /><Relationship Id="rId40" Type="http://schemas.openxmlformats.org/officeDocument/2006/relationships/image" Target="../media/image63.jpeg" /><Relationship Id="rId41" Type="http://schemas.openxmlformats.org/officeDocument/2006/relationships/image" Target="../media/image64.jpeg" /><Relationship Id="rId42" Type="http://schemas.openxmlformats.org/officeDocument/2006/relationships/image" Target="../media/image65.jpeg" /><Relationship Id="rId43" Type="http://schemas.openxmlformats.org/officeDocument/2006/relationships/image" Target="../media/image66.jpeg" /><Relationship Id="rId44" Type="http://schemas.openxmlformats.org/officeDocument/2006/relationships/image" Target="../media/image6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chart" Target="/xl/charts/chart1.xml" /><Relationship Id="rId11" Type="http://schemas.openxmlformats.org/officeDocument/2006/relationships/chart" Target="/xl/charts/chart2.xml"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3.emf" /><Relationship Id="rId15" Type="http://schemas.openxmlformats.org/officeDocument/2006/relationships/image" Target="../media/image12.emf" /><Relationship Id="rId16" Type="http://schemas.openxmlformats.org/officeDocument/2006/relationships/image" Target="../media/image14.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chart" Target="/xl/charts/chart3.xml" /><Relationship Id="rId24" Type="http://schemas.openxmlformats.org/officeDocument/2006/relationships/chart" Target="/xl/charts/chart4.xml" /><Relationship Id="rId25" Type="http://schemas.openxmlformats.org/officeDocument/2006/relationships/image" Target="../media/image22.png" /><Relationship Id="rId26" Type="http://schemas.openxmlformats.org/officeDocument/2006/relationships/chart" Target="/xl/charts/chart5.xml"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24.emf" /><Relationship Id="rId40" Type="http://schemas.openxmlformats.org/officeDocument/2006/relationships/image" Target="../media/image39.emf" /><Relationship Id="rId41" Type="http://schemas.openxmlformats.org/officeDocument/2006/relationships/image" Target="../media/image25.emf" /><Relationship Id="rId42" Type="http://schemas.openxmlformats.org/officeDocument/2006/relationships/image" Target="../media/image38.emf" /><Relationship Id="rId43" Type="http://schemas.openxmlformats.org/officeDocument/2006/relationships/image" Target="../media/image40.emf" /><Relationship Id="rId44" Type="http://schemas.openxmlformats.org/officeDocument/2006/relationships/image" Target="../media/image41.emf" /><Relationship Id="rId45" Type="http://schemas.openxmlformats.org/officeDocument/2006/relationships/image" Target="../media/image43.emf" /><Relationship Id="rId46" Type="http://schemas.openxmlformats.org/officeDocument/2006/relationships/image" Target="../media/image23.png" /><Relationship Id="rId47" Type="http://schemas.openxmlformats.org/officeDocument/2006/relationships/image" Target="../media/image47.emf" /><Relationship Id="rId48" Type="http://schemas.openxmlformats.org/officeDocument/2006/relationships/image" Target="../media/image15.png" /><Relationship Id="rId49" Type="http://schemas.openxmlformats.org/officeDocument/2006/relationships/image" Target="../media/image48.png" /><Relationship Id="rId50" Type="http://schemas.openxmlformats.org/officeDocument/2006/relationships/image" Target="../media/image49.emf" /><Relationship Id="rId51" Type="http://schemas.openxmlformats.org/officeDocument/2006/relationships/image" Target="../media/image6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16</xdr:row>
      <xdr:rowOff>114300</xdr:rowOff>
    </xdr:from>
    <xdr:to>
      <xdr:col>8</xdr:col>
      <xdr:colOff>447675</xdr:colOff>
      <xdr:row>19</xdr:row>
      <xdr:rowOff>152400</xdr:rowOff>
    </xdr:to>
    <xdr:sp>
      <xdr:nvSpPr>
        <xdr:cNvPr id="1" name="AutoShape 20"/>
        <xdr:cNvSpPr>
          <a:spLocks/>
        </xdr:cNvSpPr>
      </xdr:nvSpPr>
      <xdr:spPr>
        <a:xfrm>
          <a:off x="5295900" y="2705100"/>
          <a:ext cx="1533525" cy="523875"/>
        </a:xfrm>
        <a:prstGeom prst="bevel">
          <a:avLst/>
        </a:prstGeom>
        <a:solidFill>
          <a:srgbClr val="FF0000"/>
        </a:solidFill>
        <a:ln w="9525" cmpd="sng">
          <a:solidFill>
            <a:srgbClr val="FF6600"/>
          </a:solidFill>
          <a:headEnd type="none"/>
          <a:tailEnd type="none"/>
        </a:ln>
      </xdr:spPr>
      <xdr:txBody>
        <a:bodyPr vertOverflow="clip" wrap="square"/>
        <a:p>
          <a:pPr algn="l">
            <a:defRPr/>
          </a:pPr>
          <a:r>
            <a:rPr lang="en-US" cap="none" sz="1000" b="1" i="0" u="none" baseline="0">
              <a:solidFill>
                <a:srgbClr val="FFFF00"/>
              </a:solidFill>
            </a:rPr>
            <a:t>Chi-Cuadrada
Valores Críticos</a:t>
          </a:r>
        </a:p>
      </xdr:txBody>
    </xdr:sp>
    <xdr:clientData/>
  </xdr:twoCellAnchor>
  <xdr:twoCellAnchor>
    <xdr:from>
      <xdr:col>0</xdr:col>
      <xdr:colOff>9525</xdr:colOff>
      <xdr:row>0</xdr:row>
      <xdr:rowOff>28575</xdr:rowOff>
    </xdr:from>
    <xdr:to>
      <xdr:col>8</xdr:col>
      <xdr:colOff>419100</xdr:colOff>
      <xdr:row>24</xdr:row>
      <xdr:rowOff>85725</xdr:rowOff>
    </xdr:to>
    <xdr:sp>
      <xdr:nvSpPr>
        <xdr:cNvPr id="2" name="Rectangle 1"/>
        <xdr:cNvSpPr>
          <a:spLocks/>
        </xdr:cNvSpPr>
      </xdr:nvSpPr>
      <xdr:spPr>
        <a:xfrm>
          <a:off x="9525" y="28575"/>
          <a:ext cx="6791325" cy="3943350"/>
        </a:xfrm>
        <a:prstGeom prst="rect">
          <a:avLst/>
        </a:prstGeom>
        <a:gradFill rotWithShape="1">
          <a:gsLst>
            <a:gs pos="0">
              <a:srgbClr val="FFFFCC"/>
            </a:gs>
            <a:gs pos="100000">
              <a:srgbClr val="FFFF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8</xdr:col>
      <xdr:colOff>314325</xdr:colOff>
      <xdr:row>5</xdr:row>
      <xdr:rowOff>9525</xdr:rowOff>
    </xdr:to>
    <xdr:sp>
      <xdr:nvSpPr>
        <xdr:cNvPr id="3" name="Rectangle 2"/>
        <xdr:cNvSpPr>
          <a:spLocks/>
        </xdr:cNvSpPr>
      </xdr:nvSpPr>
      <xdr:spPr>
        <a:xfrm>
          <a:off x="1857375" y="180975"/>
          <a:ext cx="4838700" cy="638175"/>
        </a:xfrm>
        <a:prstGeom prst="roundRect">
          <a:avLst/>
        </a:prstGeom>
        <a:blipFill>
          <a:blip r:embed="rId27"/>
          <a:srcRect/>
          <a:stretch>
            <a:fillRect/>
          </a:stretch>
        </a:blipFill>
        <a:ln w="9525" cmpd="sng">
          <a:solidFill>
            <a:srgbClr val="993300"/>
          </a:solidFill>
          <a:headEnd type="none"/>
          <a:tailEnd type="none"/>
        </a:ln>
      </xdr:spPr>
      <xdr:txBody>
        <a:bodyPr vertOverflow="clip" wrap="square"/>
        <a:p>
          <a:pPr algn="ctr">
            <a:defRPr/>
          </a:pPr>
          <a:r>
            <a:rPr lang="en-US" cap="none" sz="1800" b="1" i="0" u="none" baseline="0">
              <a:solidFill>
                <a:srgbClr val="800000"/>
              </a:solidFill>
            </a:rPr>
            <a:t>Apuntes de Estadística Aplicada Con Excel
Distribuciones de Datos</a:t>
          </a:r>
        </a:p>
      </xdr:txBody>
    </xdr:sp>
    <xdr:clientData/>
  </xdr:twoCellAnchor>
  <xdr:twoCellAnchor>
    <xdr:from>
      <xdr:col>0</xdr:col>
      <xdr:colOff>104775</xdr:colOff>
      <xdr:row>0</xdr:row>
      <xdr:rowOff>123825</xdr:rowOff>
    </xdr:from>
    <xdr:to>
      <xdr:col>1</xdr:col>
      <xdr:colOff>647700</xdr:colOff>
      <xdr:row>4</xdr:row>
      <xdr:rowOff>123825</xdr:rowOff>
    </xdr:to>
    <xdr:sp>
      <xdr:nvSpPr>
        <xdr:cNvPr id="4" name="Rectangle 3"/>
        <xdr:cNvSpPr>
          <a:spLocks/>
        </xdr:cNvSpPr>
      </xdr:nvSpPr>
      <xdr:spPr>
        <a:xfrm>
          <a:off x="104775" y="123825"/>
          <a:ext cx="1447800" cy="647700"/>
        </a:xfrm>
        <a:prstGeom prst="roundRect">
          <a:avLst/>
        </a:prstGeom>
        <a:blipFill>
          <a:blip r:embed="rId28"/>
          <a:srcRect/>
          <a:stretch>
            <a:fillRect/>
          </a:stretch>
        </a:blipFill>
        <a:ln w="9525" cmpd="sng">
          <a:solidFill>
            <a:srgbClr val="993300"/>
          </a:solidFill>
          <a:headEnd type="none"/>
          <a:tailEnd type="none"/>
        </a:ln>
      </xdr:spPr>
      <xdr:txBody>
        <a:bodyPr vertOverflow="clip" wrap="square"/>
        <a:p>
          <a:pPr algn="ctr">
            <a:defRPr/>
          </a:pPr>
          <a:r>
            <a:rPr lang="en-US" cap="none" sz="1400" b="1" i="0" u="none" baseline="0">
              <a:solidFill>
                <a:srgbClr val="800000"/>
              </a:solidFill>
              <a:latin typeface="Arial"/>
              <a:ea typeface="Arial"/>
              <a:cs typeface="Arial"/>
            </a:rPr>
            <a:t>Métodos
Estadísticos</a:t>
          </a:r>
        </a:p>
      </xdr:txBody>
    </xdr:sp>
    <xdr:clientData/>
  </xdr:twoCellAnchor>
  <xdr:twoCellAnchor>
    <xdr:from>
      <xdr:col>1</xdr:col>
      <xdr:colOff>733425</xdr:colOff>
      <xdr:row>5</xdr:row>
      <xdr:rowOff>123825</xdr:rowOff>
    </xdr:from>
    <xdr:to>
      <xdr:col>8</xdr:col>
      <xdr:colOff>228600</xdr:colOff>
      <xdr:row>6</xdr:row>
      <xdr:rowOff>133350</xdr:rowOff>
    </xdr:to>
    <xdr:sp>
      <xdr:nvSpPr>
        <xdr:cNvPr id="5" name="TextBox 4">
          <a:hlinkClick r:id="rId1"/>
        </xdr:cNvPr>
        <xdr:cNvSpPr txBox="1">
          <a:spLocks noChangeArrowheads="1"/>
        </xdr:cNvSpPr>
      </xdr:nvSpPr>
      <xdr:spPr>
        <a:xfrm>
          <a:off x="1638300" y="933450"/>
          <a:ext cx="4972050" cy="171450"/>
        </a:xfrm>
        <a:prstGeom prst="rect">
          <a:avLst/>
        </a:prstGeom>
        <a:blipFill>
          <a:blip r:embed="rId29"/>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D_19.    Datos del Problema.</a:t>
          </a:r>
        </a:p>
      </xdr:txBody>
    </xdr:sp>
    <xdr:clientData/>
  </xdr:twoCellAnchor>
  <xdr:twoCellAnchor>
    <xdr:from>
      <xdr:col>1</xdr:col>
      <xdr:colOff>733425</xdr:colOff>
      <xdr:row>10</xdr:row>
      <xdr:rowOff>57150</xdr:rowOff>
    </xdr:from>
    <xdr:to>
      <xdr:col>8</xdr:col>
      <xdr:colOff>228600</xdr:colOff>
      <xdr:row>11</xdr:row>
      <xdr:rowOff>66675</xdr:rowOff>
    </xdr:to>
    <xdr:sp>
      <xdr:nvSpPr>
        <xdr:cNvPr id="6" name="TextBox 5">
          <a:hlinkClick r:id="rId2"/>
        </xdr:cNvPr>
        <xdr:cNvSpPr txBox="1">
          <a:spLocks noChangeArrowheads="1"/>
        </xdr:cNvSpPr>
      </xdr:nvSpPr>
      <xdr:spPr>
        <a:xfrm>
          <a:off x="1638300" y="1676400"/>
          <a:ext cx="4972050" cy="171450"/>
        </a:xfrm>
        <a:prstGeom prst="rect">
          <a:avLst/>
        </a:prstGeom>
        <a:blipFill>
          <a:blip r:embed="rId30"/>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D_30.    Las Ojivas o Frecuencias Acumulativas.</a:t>
          </a:r>
        </a:p>
      </xdr:txBody>
    </xdr:sp>
    <xdr:clientData/>
  </xdr:twoCellAnchor>
  <xdr:twoCellAnchor>
    <xdr:from>
      <xdr:col>1</xdr:col>
      <xdr:colOff>733425</xdr:colOff>
      <xdr:row>6</xdr:row>
      <xdr:rowOff>142875</xdr:rowOff>
    </xdr:from>
    <xdr:to>
      <xdr:col>8</xdr:col>
      <xdr:colOff>219075</xdr:colOff>
      <xdr:row>7</xdr:row>
      <xdr:rowOff>152400</xdr:rowOff>
    </xdr:to>
    <xdr:sp>
      <xdr:nvSpPr>
        <xdr:cNvPr id="7" name="TextBox 6">
          <a:hlinkClick r:id="rId3"/>
        </xdr:cNvPr>
        <xdr:cNvSpPr txBox="1">
          <a:spLocks noChangeArrowheads="1"/>
        </xdr:cNvSpPr>
      </xdr:nvSpPr>
      <xdr:spPr>
        <a:xfrm>
          <a:off x="1638300" y="1114425"/>
          <a:ext cx="4962525" cy="171450"/>
        </a:xfrm>
        <a:prstGeom prst="rect">
          <a:avLst/>
        </a:prstGeom>
        <a:blipFill>
          <a:blip r:embed="rId31"/>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D_22.    El Intervalo de Clases.</a:t>
          </a:r>
        </a:p>
      </xdr:txBody>
    </xdr:sp>
    <xdr:clientData/>
  </xdr:twoCellAnchor>
  <xdr:twoCellAnchor>
    <xdr:from>
      <xdr:col>1</xdr:col>
      <xdr:colOff>733425</xdr:colOff>
      <xdr:row>8</xdr:row>
      <xdr:rowOff>9525</xdr:rowOff>
    </xdr:from>
    <xdr:to>
      <xdr:col>8</xdr:col>
      <xdr:colOff>219075</xdr:colOff>
      <xdr:row>9</xdr:row>
      <xdr:rowOff>19050</xdr:rowOff>
    </xdr:to>
    <xdr:sp>
      <xdr:nvSpPr>
        <xdr:cNvPr id="8" name="TextBox 7">
          <a:hlinkClick r:id="rId4"/>
        </xdr:cNvPr>
        <xdr:cNvSpPr txBox="1">
          <a:spLocks noChangeArrowheads="1"/>
        </xdr:cNvSpPr>
      </xdr:nvSpPr>
      <xdr:spPr>
        <a:xfrm>
          <a:off x="1638300" y="1304925"/>
          <a:ext cx="4962525" cy="171450"/>
        </a:xfrm>
        <a:prstGeom prst="rect">
          <a:avLst/>
        </a:prstGeom>
        <a:blipFill>
          <a:blip r:embed="rId32"/>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D_25.    Rango de las Clases.</a:t>
          </a:r>
        </a:p>
      </xdr:txBody>
    </xdr:sp>
    <xdr:clientData/>
  </xdr:twoCellAnchor>
  <xdr:twoCellAnchor>
    <xdr:from>
      <xdr:col>1</xdr:col>
      <xdr:colOff>733425</xdr:colOff>
      <xdr:row>9</xdr:row>
      <xdr:rowOff>28575</xdr:rowOff>
    </xdr:from>
    <xdr:to>
      <xdr:col>8</xdr:col>
      <xdr:colOff>228600</xdr:colOff>
      <xdr:row>10</xdr:row>
      <xdr:rowOff>38100</xdr:rowOff>
    </xdr:to>
    <xdr:sp>
      <xdr:nvSpPr>
        <xdr:cNvPr id="9" name="TextBox 8">
          <a:hlinkClick r:id="rId5"/>
        </xdr:cNvPr>
        <xdr:cNvSpPr txBox="1">
          <a:spLocks noChangeArrowheads="1"/>
        </xdr:cNvSpPr>
      </xdr:nvSpPr>
      <xdr:spPr>
        <a:xfrm>
          <a:off x="1638300" y="1485900"/>
          <a:ext cx="4972050" cy="171450"/>
        </a:xfrm>
        <a:prstGeom prst="rect">
          <a:avLst/>
        </a:prstGeom>
        <a:blipFill>
          <a:blip r:embed="rId33"/>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D_28    Herramientas gráficas: Histograma de frecuencias.</a:t>
          </a:r>
        </a:p>
      </xdr:txBody>
    </xdr:sp>
    <xdr:clientData/>
  </xdr:twoCellAnchor>
  <xdr:twoCellAnchor>
    <xdr:from>
      <xdr:col>1</xdr:col>
      <xdr:colOff>733425</xdr:colOff>
      <xdr:row>13</xdr:row>
      <xdr:rowOff>142875</xdr:rowOff>
    </xdr:from>
    <xdr:to>
      <xdr:col>8</xdr:col>
      <xdr:colOff>228600</xdr:colOff>
      <xdr:row>14</xdr:row>
      <xdr:rowOff>152400</xdr:rowOff>
    </xdr:to>
    <xdr:sp>
      <xdr:nvSpPr>
        <xdr:cNvPr id="10" name="TextBox 9">
          <a:hlinkClick r:id="rId6"/>
        </xdr:cNvPr>
        <xdr:cNvSpPr txBox="1">
          <a:spLocks noChangeArrowheads="1"/>
        </xdr:cNvSpPr>
      </xdr:nvSpPr>
      <xdr:spPr>
        <a:xfrm>
          <a:off x="1638300" y="2247900"/>
          <a:ext cx="4972050" cy="171450"/>
        </a:xfrm>
        <a:prstGeom prst="rect">
          <a:avLst/>
        </a:prstGeom>
        <a:blipFill>
          <a:blip r:embed="rId34"/>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D_42.   La Variable Cualitativa: Sexo del Producto.</a:t>
          </a:r>
        </a:p>
      </xdr:txBody>
    </xdr:sp>
    <xdr:clientData/>
  </xdr:twoCellAnchor>
  <xdr:twoCellAnchor>
    <xdr:from>
      <xdr:col>1</xdr:col>
      <xdr:colOff>733425</xdr:colOff>
      <xdr:row>11</xdr:row>
      <xdr:rowOff>85725</xdr:rowOff>
    </xdr:from>
    <xdr:to>
      <xdr:col>8</xdr:col>
      <xdr:colOff>228600</xdr:colOff>
      <xdr:row>12</xdr:row>
      <xdr:rowOff>95250</xdr:rowOff>
    </xdr:to>
    <xdr:sp>
      <xdr:nvSpPr>
        <xdr:cNvPr id="11" name="TextBox 10">
          <a:hlinkClick r:id="rId7"/>
        </xdr:cNvPr>
        <xdr:cNvSpPr txBox="1">
          <a:spLocks noChangeArrowheads="1"/>
        </xdr:cNvSpPr>
      </xdr:nvSpPr>
      <xdr:spPr>
        <a:xfrm>
          <a:off x="1638300" y="1866900"/>
          <a:ext cx="4972050" cy="171450"/>
        </a:xfrm>
        <a:prstGeom prst="rect">
          <a:avLst/>
        </a:prstGeom>
        <a:blipFill>
          <a:blip r:embed="rId35"/>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D_36.    El Cálculo de Media y Varianza:</a:t>
          </a:r>
        </a:p>
      </xdr:txBody>
    </xdr:sp>
    <xdr:clientData/>
  </xdr:twoCellAnchor>
  <xdr:twoCellAnchor>
    <xdr:from>
      <xdr:col>1</xdr:col>
      <xdr:colOff>733425</xdr:colOff>
      <xdr:row>12</xdr:row>
      <xdr:rowOff>114300</xdr:rowOff>
    </xdr:from>
    <xdr:to>
      <xdr:col>8</xdr:col>
      <xdr:colOff>228600</xdr:colOff>
      <xdr:row>13</xdr:row>
      <xdr:rowOff>123825</xdr:rowOff>
    </xdr:to>
    <xdr:sp>
      <xdr:nvSpPr>
        <xdr:cNvPr id="12" name="TextBox 11">
          <a:hlinkClick r:id="rId8"/>
        </xdr:cNvPr>
        <xdr:cNvSpPr txBox="1">
          <a:spLocks noChangeArrowheads="1"/>
        </xdr:cNvSpPr>
      </xdr:nvSpPr>
      <xdr:spPr>
        <a:xfrm>
          <a:off x="1638300" y="2057400"/>
          <a:ext cx="4972050" cy="171450"/>
        </a:xfrm>
        <a:prstGeom prst="rect">
          <a:avLst/>
        </a:prstGeom>
        <a:blipFill>
          <a:blip r:embed="rId36"/>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D_39.    Ajustando la Distribución Esperada.</a:t>
          </a:r>
        </a:p>
      </xdr:txBody>
    </xdr:sp>
    <xdr:clientData/>
  </xdr:twoCellAnchor>
  <xdr:twoCellAnchor>
    <xdr:from>
      <xdr:col>1</xdr:col>
      <xdr:colOff>723900</xdr:colOff>
      <xdr:row>18</xdr:row>
      <xdr:rowOff>76200</xdr:rowOff>
    </xdr:from>
    <xdr:to>
      <xdr:col>8</xdr:col>
      <xdr:colOff>219075</xdr:colOff>
      <xdr:row>19</xdr:row>
      <xdr:rowOff>85725</xdr:rowOff>
    </xdr:to>
    <xdr:sp>
      <xdr:nvSpPr>
        <xdr:cNvPr id="13" name="TextBox 12">
          <a:hlinkClick r:id="rId9"/>
        </xdr:cNvPr>
        <xdr:cNvSpPr txBox="1">
          <a:spLocks noChangeArrowheads="1"/>
        </xdr:cNvSpPr>
      </xdr:nvSpPr>
      <xdr:spPr>
        <a:xfrm>
          <a:off x="1628775" y="2990850"/>
          <a:ext cx="4972050" cy="171450"/>
        </a:xfrm>
        <a:prstGeom prst="rect">
          <a:avLst/>
        </a:prstGeom>
        <a:blipFill>
          <a:blip r:embed="rId37"/>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D_48.   La variable Discreta Número de Huevo</a:t>
          </a:r>
        </a:p>
      </xdr:txBody>
    </xdr:sp>
    <xdr:clientData/>
  </xdr:twoCellAnchor>
  <xdr:twoCellAnchor>
    <xdr:from>
      <xdr:col>1</xdr:col>
      <xdr:colOff>733425</xdr:colOff>
      <xdr:row>15</xdr:row>
      <xdr:rowOff>9525</xdr:rowOff>
    </xdr:from>
    <xdr:to>
      <xdr:col>8</xdr:col>
      <xdr:colOff>219075</xdr:colOff>
      <xdr:row>16</xdr:row>
      <xdr:rowOff>19050</xdr:rowOff>
    </xdr:to>
    <xdr:sp>
      <xdr:nvSpPr>
        <xdr:cNvPr id="14" name="TextBox 13">
          <a:hlinkClick r:id="rId10"/>
        </xdr:cNvPr>
        <xdr:cNvSpPr txBox="1">
          <a:spLocks noChangeArrowheads="1"/>
        </xdr:cNvSpPr>
      </xdr:nvSpPr>
      <xdr:spPr>
        <a:xfrm>
          <a:off x="1638300" y="2438400"/>
          <a:ext cx="4962525" cy="171450"/>
        </a:xfrm>
        <a:prstGeom prst="rect">
          <a:avLst/>
        </a:prstGeom>
        <a:blipFill>
          <a:blip r:embed="rId38"/>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D_44.    Cuadro de Frecuencias y Estadísticos.</a:t>
          </a:r>
        </a:p>
      </xdr:txBody>
    </xdr:sp>
    <xdr:clientData/>
  </xdr:twoCellAnchor>
  <xdr:twoCellAnchor>
    <xdr:from>
      <xdr:col>1</xdr:col>
      <xdr:colOff>733425</xdr:colOff>
      <xdr:row>16</xdr:row>
      <xdr:rowOff>28575</xdr:rowOff>
    </xdr:from>
    <xdr:to>
      <xdr:col>8</xdr:col>
      <xdr:colOff>219075</xdr:colOff>
      <xdr:row>17</xdr:row>
      <xdr:rowOff>38100</xdr:rowOff>
    </xdr:to>
    <xdr:sp>
      <xdr:nvSpPr>
        <xdr:cNvPr id="15" name="TextBox 14">
          <a:hlinkClick r:id="rId11"/>
        </xdr:cNvPr>
        <xdr:cNvSpPr txBox="1">
          <a:spLocks noChangeArrowheads="1"/>
        </xdr:cNvSpPr>
      </xdr:nvSpPr>
      <xdr:spPr>
        <a:xfrm>
          <a:off x="1638300" y="2619375"/>
          <a:ext cx="4962525" cy="171450"/>
        </a:xfrm>
        <a:prstGeom prst="rect">
          <a:avLst/>
        </a:prstGeom>
        <a:blipFill>
          <a:blip r:embed="rId39"/>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D_46.   El Cuadro con la Prueba de Ajuste.</a:t>
          </a:r>
        </a:p>
      </xdr:txBody>
    </xdr:sp>
    <xdr:clientData/>
  </xdr:twoCellAnchor>
  <xdr:twoCellAnchor>
    <xdr:from>
      <xdr:col>1</xdr:col>
      <xdr:colOff>733425</xdr:colOff>
      <xdr:row>17</xdr:row>
      <xdr:rowOff>47625</xdr:rowOff>
    </xdr:from>
    <xdr:to>
      <xdr:col>8</xdr:col>
      <xdr:colOff>219075</xdr:colOff>
      <xdr:row>18</xdr:row>
      <xdr:rowOff>57150</xdr:rowOff>
    </xdr:to>
    <xdr:sp>
      <xdr:nvSpPr>
        <xdr:cNvPr id="16" name="TextBox 15">
          <a:hlinkClick r:id="rId12"/>
        </xdr:cNvPr>
        <xdr:cNvSpPr txBox="1">
          <a:spLocks noChangeArrowheads="1"/>
        </xdr:cNvSpPr>
      </xdr:nvSpPr>
      <xdr:spPr>
        <a:xfrm>
          <a:off x="1638300" y="2800350"/>
          <a:ext cx="4962525" cy="171450"/>
        </a:xfrm>
        <a:prstGeom prst="rect">
          <a:avLst/>
        </a:prstGeom>
        <a:blipFill>
          <a:blip r:embed="rId40"/>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D_47.    Un Gráfico Siempre es de Ayuda.</a:t>
          </a:r>
        </a:p>
      </xdr:txBody>
    </xdr:sp>
    <xdr:clientData/>
  </xdr:twoCellAnchor>
  <xdr:twoCellAnchor>
    <xdr:from>
      <xdr:col>1</xdr:col>
      <xdr:colOff>723900</xdr:colOff>
      <xdr:row>19</xdr:row>
      <xdr:rowOff>95250</xdr:rowOff>
    </xdr:from>
    <xdr:to>
      <xdr:col>8</xdr:col>
      <xdr:colOff>219075</xdr:colOff>
      <xdr:row>20</xdr:row>
      <xdr:rowOff>104775</xdr:rowOff>
    </xdr:to>
    <xdr:sp>
      <xdr:nvSpPr>
        <xdr:cNvPr id="17" name="TextBox 17">
          <a:hlinkClick r:id="rId13"/>
        </xdr:cNvPr>
        <xdr:cNvSpPr txBox="1">
          <a:spLocks noChangeArrowheads="1"/>
        </xdr:cNvSpPr>
      </xdr:nvSpPr>
      <xdr:spPr>
        <a:xfrm>
          <a:off x="1628775" y="3171825"/>
          <a:ext cx="4972050" cy="171450"/>
        </a:xfrm>
        <a:prstGeom prst="rect">
          <a:avLst/>
        </a:prstGeom>
        <a:blipFill>
          <a:blip r:embed="rId41"/>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D_49.    Estadísticas Descriptivas.</a:t>
          </a:r>
        </a:p>
      </xdr:txBody>
    </xdr:sp>
    <xdr:clientData/>
  </xdr:twoCellAnchor>
  <xdr:twoCellAnchor>
    <xdr:from>
      <xdr:col>1</xdr:col>
      <xdr:colOff>723900</xdr:colOff>
      <xdr:row>20</xdr:row>
      <xdr:rowOff>114300</xdr:rowOff>
    </xdr:from>
    <xdr:to>
      <xdr:col>8</xdr:col>
      <xdr:colOff>219075</xdr:colOff>
      <xdr:row>21</xdr:row>
      <xdr:rowOff>123825</xdr:rowOff>
    </xdr:to>
    <xdr:sp>
      <xdr:nvSpPr>
        <xdr:cNvPr id="18" name="TextBox 18">
          <a:hlinkClick r:id="rId14"/>
        </xdr:cNvPr>
        <xdr:cNvSpPr txBox="1">
          <a:spLocks noChangeArrowheads="1"/>
        </xdr:cNvSpPr>
      </xdr:nvSpPr>
      <xdr:spPr>
        <a:xfrm>
          <a:off x="1628775" y="3352800"/>
          <a:ext cx="4972050" cy="171450"/>
        </a:xfrm>
        <a:prstGeom prst="rect">
          <a:avLst/>
        </a:prstGeom>
        <a:blipFill>
          <a:blip r:embed="rId42"/>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D_54.    El Histograma. Producción de huevo por gallina y año.</a:t>
          </a:r>
        </a:p>
      </xdr:txBody>
    </xdr:sp>
    <xdr:clientData/>
  </xdr:twoCellAnchor>
  <xdr:twoCellAnchor>
    <xdr:from>
      <xdr:col>1</xdr:col>
      <xdr:colOff>714375</xdr:colOff>
      <xdr:row>21</xdr:row>
      <xdr:rowOff>142875</xdr:rowOff>
    </xdr:from>
    <xdr:to>
      <xdr:col>8</xdr:col>
      <xdr:colOff>209550</xdr:colOff>
      <xdr:row>22</xdr:row>
      <xdr:rowOff>142875</xdr:rowOff>
    </xdr:to>
    <xdr:sp>
      <xdr:nvSpPr>
        <xdr:cNvPr id="19" name="TextBox 19">
          <a:hlinkClick r:id="rId15"/>
        </xdr:cNvPr>
        <xdr:cNvSpPr txBox="1">
          <a:spLocks noChangeArrowheads="1"/>
        </xdr:cNvSpPr>
      </xdr:nvSpPr>
      <xdr:spPr>
        <a:xfrm>
          <a:off x="1619250" y="3543300"/>
          <a:ext cx="4972050" cy="161925"/>
        </a:xfrm>
        <a:prstGeom prst="rect">
          <a:avLst/>
        </a:prstGeom>
        <a:blipFill>
          <a:blip r:embed="rId43"/>
          <a:srcRect/>
          <a:stretch>
            <a:fillRect/>
          </a:stretch>
        </a:blip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D_57.    La Prueba de Bondad de Ajuste.</a:t>
          </a:r>
        </a:p>
      </xdr:txBody>
    </xdr:sp>
    <xdr:clientData/>
  </xdr:twoCellAnchor>
  <xdr:twoCellAnchor editAs="oneCell">
    <xdr:from>
      <xdr:col>0</xdr:col>
      <xdr:colOff>47625</xdr:colOff>
      <xdr:row>5</xdr:row>
      <xdr:rowOff>142875</xdr:rowOff>
    </xdr:from>
    <xdr:to>
      <xdr:col>1</xdr:col>
      <xdr:colOff>685800</xdr:colOff>
      <xdr:row>9</xdr:row>
      <xdr:rowOff>28575</xdr:rowOff>
    </xdr:to>
    <xdr:pic>
      <xdr:nvPicPr>
        <xdr:cNvPr id="20" name="Picture 23">
          <a:hlinkClick r:id="rId18"/>
        </xdr:cNvPr>
        <xdr:cNvPicPr preferRelativeResize="1">
          <a:picLocks noChangeAspect="1"/>
        </xdr:cNvPicPr>
      </xdr:nvPicPr>
      <xdr:blipFill>
        <a:blip r:embed="rId16"/>
        <a:stretch>
          <a:fillRect/>
        </a:stretch>
      </xdr:blipFill>
      <xdr:spPr>
        <a:xfrm>
          <a:off x="47625" y="952500"/>
          <a:ext cx="1543050" cy="533400"/>
        </a:xfrm>
        <a:prstGeom prst="rect">
          <a:avLst/>
        </a:prstGeom>
        <a:noFill/>
        <a:ln w="9525" cmpd="sng">
          <a:noFill/>
        </a:ln>
      </xdr:spPr>
    </xdr:pic>
    <xdr:clientData/>
  </xdr:twoCellAnchor>
  <xdr:twoCellAnchor>
    <xdr:from>
      <xdr:col>0</xdr:col>
      <xdr:colOff>76200</xdr:colOff>
      <xdr:row>9</xdr:row>
      <xdr:rowOff>114300</xdr:rowOff>
    </xdr:from>
    <xdr:to>
      <xdr:col>1</xdr:col>
      <xdr:colOff>619125</xdr:colOff>
      <xdr:row>13</xdr:row>
      <xdr:rowOff>114300</xdr:rowOff>
    </xdr:to>
    <xdr:sp>
      <xdr:nvSpPr>
        <xdr:cNvPr id="21" name="Rectangle 24"/>
        <xdr:cNvSpPr>
          <a:spLocks/>
        </xdr:cNvSpPr>
      </xdr:nvSpPr>
      <xdr:spPr>
        <a:xfrm>
          <a:off x="76200" y="1571625"/>
          <a:ext cx="1447800" cy="647700"/>
        </a:xfrm>
        <a:prstGeom prst="roundRect">
          <a:avLst/>
        </a:prstGeom>
        <a:blipFill>
          <a:blip r:embed="rId44"/>
          <a:srcRect/>
          <a:stretch>
            <a:fillRect/>
          </a:stretch>
        </a:blipFill>
        <a:ln w="9525" cmpd="sng">
          <a:solidFill>
            <a:srgbClr val="993300"/>
          </a:solidFill>
          <a:headEnd type="none"/>
          <a:tailEnd type="none"/>
        </a:ln>
      </xdr:spPr>
      <xdr:txBody>
        <a:bodyPr vertOverflow="clip" wrap="square"/>
        <a:p>
          <a:pPr algn="ctr">
            <a:defRPr/>
          </a:pPr>
          <a:r>
            <a:rPr lang="en-US" cap="none" sz="1400" b="1" i="0" u="none" baseline="0">
              <a:solidFill>
                <a:srgbClr val="800000"/>
              </a:solidFill>
              <a:latin typeface="Arial"/>
              <a:ea typeface="Arial"/>
              <a:cs typeface="Arial"/>
            </a:rPr>
            <a:t>Tablas
Estadísticas</a:t>
          </a:r>
        </a:p>
      </xdr:txBody>
    </xdr:sp>
    <xdr:clientData/>
  </xdr:twoCellAnchor>
  <xdr:twoCellAnchor editAs="oneCell">
    <xdr:from>
      <xdr:col>0</xdr:col>
      <xdr:colOff>47625</xdr:colOff>
      <xdr:row>13</xdr:row>
      <xdr:rowOff>152400</xdr:rowOff>
    </xdr:from>
    <xdr:to>
      <xdr:col>1</xdr:col>
      <xdr:colOff>685800</xdr:colOff>
      <xdr:row>17</xdr:row>
      <xdr:rowOff>47625</xdr:rowOff>
    </xdr:to>
    <xdr:pic>
      <xdr:nvPicPr>
        <xdr:cNvPr id="22" name="Picture 25">
          <a:hlinkClick r:id="rId21"/>
        </xdr:cNvPr>
        <xdr:cNvPicPr preferRelativeResize="1">
          <a:picLocks noChangeAspect="1"/>
        </xdr:cNvPicPr>
      </xdr:nvPicPr>
      <xdr:blipFill>
        <a:blip r:embed="rId19"/>
        <a:stretch>
          <a:fillRect/>
        </a:stretch>
      </xdr:blipFill>
      <xdr:spPr>
        <a:xfrm>
          <a:off x="47625" y="2257425"/>
          <a:ext cx="1543050" cy="542925"/>
        </a:xfrm>
        <a:prstGeom prst="rect">
          <a:avLst/>
        </a:prstGeom>
        <a:noFill/>
        <a:ln w="9525" cmpd="sng">
          <a:noFill/>
        </a:ln>
      </xdr:spPr>
    </xdr:pic>
    <xdr:clientData/>
  </xdr:twoCellAnchor>
  <xdr:twoCellAnchor editAs="oneCell">
    <xdr:from>
      <xdr:col>0</xdr:col>
      <xdr:colOff>47625</xdr:colOff>
      <xdr:row>17</xdr:row>
      <xdr:rowOff>95250</xdr:rowOff>
    </xdr:from>
    <xdr:to>
      <xdr:col>1</xdr:col>
      <xdr:colOff>676275</xdr:colOff>
      <xdr:row>20</xdr:row>
      <xdr:rowOff>142875</xdr:rowOff>
    </xdr:to>
    <xdr:pic>
      <xdr:nvPicPr>
        <xdr:cNvPr id="23" name="Picture 26">
          <a:hlinkClick r:id="rId23"/>
        </xdr:cNvPr>
        <xdr:cNvPicPr preferRelativeResize="1">
          <a:picLocks noChangeAspect="1"/>
        </xdr:cNvPicPr>
      </xdr:nvPicPr>
      <xdr:blipFill>
        <a:blip r:embed="rId19"/>
        <a:stretch>
          <a:fillRect/>
        </a:stretch>
      </xdr:blipFill>
      <xdr:spPr>
        <a:xfrm>
          <a:off x="47625" y="2847975"/>
          <a:ext cx="1533525" cy="533400"/>
        </a:xfrm>
        <a:prstGeom prst="rect">
          <a:avLst/>
        </a:prstGeom>
        <a:noFill/>
        <a:ln w="9525" cmpd="sng">
          <a:noFill/>
        </a:ln>
      </xdr:spPr>
    </xdr:pic>
    <xdr:clientData/>
  </xdr:twoCellAnchor>
  <xdr:twoCellAnchor editAs="oneCell">
    <xdr:from>
      <xdr:col>0</xdr:col>
      <xdr:colOff>47625</xdr:colOff>
      <xdr:row>20</xdr:row>
      <xdr:rowOff>152400</xdr:rowOff>
    </xdr:from>
    <xdr:to>
      <xdr:col>1</xdr:col>
      <xdr:colOff>676275</xdr:colOff>
      <xdr:row>24</xdr:row>
      <xdr:rowOff>47625</xdr:rowOff>
    </xdr:to>
    <xdr:pic>
      <xdr:nvPicPr>
        <xdr:cNvPr id="24" name="Picture 27">
          <a:hlinkClick r:id="rId26"/>
        </xdr:cNvPr>
        <xdr:cNvPicPr preferRelativeResize="1">
          <a:picLocks noChangeAspect="1"/>
        </xdr:cNvPicPr>
      </xdr:nvPicPr>
      <xdr:blipFill>
        <a:blip r:embed="rId24"/>
        <a:stretch>
          <a:fillRect/>
        </a:stretch>
      </xdr:blipFill>
      <xdr:spPr>
        <a:xfrm>
          <a:off x="47625" y="3390900"/>
          <a:ext cx="1533525" cy="542925"/>
        </a:xfrm>
        <a:prstGeom prst="rect">
          <a:avLst/>
        </a:prstGeom>
        <a:noFill/>
        <a:ln w="9525" cmpd="sng">
          <a:noFill/>
        </a:ln>
      </xdr:spPr>
    </xdr:pic>
    <xdr:clientData/>
  </xdr:twoCellAnchor>
  <xdr:twoCellAnchor>
    <xdr:from>
      <xdr:col>0</xdr:col>
      <xdr:colOff>200025</xdr:colOff>
      <xdr:row>26</xdr:row>
      <xdr:rowOff>9525</xdr:rowOff>
    </xdr:from>
    <xdr:to>
      <xdr:col>9</xdr:col>
      <xdr:colOff>371475</xdr:colOff>
      <xdr:row>49</xdr:row>
      <xdr:rowOff>76200</xdr:rowOff>
    </xdr:to>
    <xdr:sp>
      <xdr:nvSpPr>
        <xdr:cNvPr id="25" name="TextBox 29"/>
        <xdr:cNvSpPr txBox="1">
          <a:spLocks noChangeArrowheads="1"/>
        </xdr:cNvSpPr>
      </xdr:nvSpPr>
      <xdr:spPr>
        <a:xfrm>
          <a:off x="200025" y="4219575"/>
          <a:ext cx="7324725" cy="3790950"/>
        </a:xfrm>
        <a:prstGeom prst="rect">
          <a:avLst/>
        </a:prstGeom>
        <a:solidFill>
          <a:srgbClr val="FFFF99"/>
        </a:solidFill>
        <a:ln w="9525" cmpd="sng">
          <a:solidFill>
            <a:srgbClr val="FF00FF"/>
          </a:solidFill>
          <a:headEnd type="none"/>
          <a:tailEnd type="none"/>
        </a:ln>
      </xdr:spPr>
      <xdr:txBody>
        <a:bodyPr vertOverflow="clip" wrap="square"/>
        <a:p>
          <a:pPr algn="just">
            <a:defRPr/>
          </a:pPr>
          <a:r>
            <a:rPr lang="en-US" cap="none" sz="1000" b="1" i="0" u="none" baseline="0">
              <a:solidFill>
                <a:srgbClr val="000080"/>
              </a:solidFill>
              <a:latin typeface="Arial"/>
              <a:ea typeface="Arial"/>
              <a:cs typeface="Arial"/>
            </a:rPr>
            <a:t>
Ficha de catalogación.
310
P816p  Pontigo Alvarado, Manuel
             Curso programado de estadística asistido co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9968-9634-3-5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19050</xdr:rowOff>
    </xdr:from>
    <xdr:to>
      <xdr:col>7</xdr:col>
      <xdr:colOff>733425</xdr:colOff>
      <xdr:row>4</xdr:row>
      <xdr:rowOff>9525</xdr:rowOff>
    </xdr:to>
    <xdr:sp>
      <xdr:nvSpPr>
        <xdr:cNvPr id="1" name="Rectangle 2"/>
        <xdr:cNvSpPr>
          <a:spLocks/>
        </xdr:cNvSpPr>
      </xdr:nvSpPr>
      <xdr:spPr>
        <a:xfrm>
          <a:off x="1790700" y="19050"/>
          <a:ext cx="4810125" cy="638175"/>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800" b="1" i="0" u="none" baseline="0">
              <a:solidFill>
                <a:srgbClr val="800000"/>
              </a:solidFill>
            </a:rPr>
            <a:t>Apuntes de Estadística Aplicada Con Excel
Distribuciones de Datos: Ejemplos</a:t>
          </a:r>
        </a:p>
      </xdr:txBody>
    </xdr:sp>
    <xdr:clientData/>
  </xdr:twoCellAnchor>
  <xdr:twoCellAnchor>
    <xdr:from>
      <xdr:col>1</xdr:col>
      <xdr:colOff>333375</xdr:colOff>
      <xdr:row>324</xdr:row>
      <xdr:rowOff>104775</xdr:rowOff>
    </xdr:from>
    <xdr:to>
      <xdr:col>7</xdr:col>
      <xdr:colOff>304800</xdr:colOff>
      <xdr:row>344</xdr:row>
      <xdr:rowOff>66675</xdr:rowOff>
    </xdr:to>
    <xdr:sp>
      <xdr:nvSpPr>
        <xdr:cNvPr id="2" name="TextBox 3"/>
        <xdr:cNvSpPr txBox="1">
          <a:spLocks noChangeArrowheads="1"/>
        </xdr:cNvSpPr>
      </xdr:nvSpPr>
      <xdr:spPr>
        <a:xfrm>
          <a:off x="1600200" y="52616100"/>
          <a:ext cx="4572000" cy="3200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 1,28
</a:t>
          </a:r>
        </a:p>
      </xdr:txBody>
    </xdr:sp>
    <xdr:clientData/>
  </xdr:twoCellAnchor>
  <xdr:twoCellAnchor>
    <xdr:from>
      <xdr:col>1</xdr:col>
      <xdr:colOff>333375</xdr:colOff>
      <xdr:row>366</xdr:row>
      <xdr:rowOff>104775</xdr:rowOff>
    </xdr:from>
    <xdr:to>
      <xdr:col>7</xdr:col>
      <xdr:colOff>304800</xdr:colOff>
      <xdr:row>385</xdr:row>
      <xdr:rowOff>9525</xdr:rowOff>
    </xdr:to>
    <xdr:sp>
      <xdr:nvSpPr>
        <xdr:cNvPr id="3" name="TextBox 4"/>
        <xdr:cNvSpPr txBox="1">
          <a:spLocks noChangeArrowheads="1"/>
        </xdr:cNvSpPr>
      </xdr:nvSpPr>
      <xdr:spPr>
        <a:xfrm>
          <a:off x="1600200" y="59436000"/>
          <a:ext cx="4572000" cy="298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 1,30
</a:t>
          </a:r>
        </a:p>
      </xdr:txBody>
    </xdr:sp>
    <xdr:clientData/>
  </xdr:twoCellAnchor>
  <xdr:twoCellAnchor>
    <xdr:from>
      <xdr:col>1</xdr:col>
      <xdr:colOff>333375</xdr:colOff>
      <xdr:row>466</xdr:row>
      <xdr:rowOff>104775</xdr:rowOff>
    </xdr:from>
    <xdr:to>
      <xdr:col>7</xdr:col>
      <xdr:colOff>304800</xdr:colOff>
      <xdr:row>486</xdr:row>
      <xdr:rowOff>76200</xdr:rowOff>
    </xdr:to>
    <xdr:sp>
      <xdr:nvSpPr>
        <xdr:cNvPr id="4" name="TextBox 5"/>
        <xdr:cNvSpPr txBox="1">
          <a:spLocks noChangeArrowheads="1"/>
        </xdr:cNvSpPr>
      </xdr:nvSpPr>
      <xdr:spPr>
        <a:xfrm>
          <a:off x="1600200" y="75723750"/>
          <a:ext cx="4572000" cy="3209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 
</a:t>
          </a:r>
        </a:p>
      </xdr:txBody>
    </xdr:sp>
    <xdr:clientData/>
  </xdr:twoCellAnchor>
  <xdr:twoCellAnchor>
    <xdr:from>
      <xdr:col>8</xdr:col>
      <xdr:colOff>228600</xdr:colOff>
      <xdr:row>486</xdr:row>
      <xdr:rowOff>47625</xdr:rowOff>
    </xdr:from>
    <xdr:to>
      <xdr:col>12</xdr:col>
      <xdr:colOff>733425</xdr:colOff>
      <xdr:row>488</xdr:row>
      <xdr:rowOff>95250</xdr:rowOff>
    </xdr:to>
    <xdr:sp>
      <xdr:nvSpPr>
        <xdr:cNvPr id="5" name="TextBox 6"/>
        <xdr:cNvSpPr txBox="1">
          <a:spLocks noChangeArrowheads="1"/>
        </xdr:cNvSpPr>
      </xdr:nvSpPr>
      <xdr:spPr>
        <a:xfrm>
          <a:off x="6858000" y="78905100"/>
          <a:ext cx="3552825" cy="371475"/>
        </a:xfrm>
        <a:prstGeom prst="rect">
          <a:avLst/>
        </a:prstGeom>
        <a:solidFill>
          <a:srgbClr val="FFCC00"/>
        </a:solidFill>
        <a:ln w="9525" cmpd="sng">
          <a:solidFill>
            <a:srgbClr val="FF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Deberá acomodar los datos de 10 en 10. Utilice copiado y </a:t>
          </a:r>
          <a:r>
            <a:rPr lang="en-US" cap="none" sz="1000" b="1" i="1" u="none" baseline="0">
              <a:solidFill>
                <a:srgbClr val="FF0000"/>
              </a:solidFill>
              <a:latin typeface="Arial"/>
              <a:ea typeface="Arial"/>
              <a:cs typeface="Arial"/>
            </a:rPr>
            <a:t>Edición / Pegado especial / Trasponer.</a:t>
          </a:r>
        </a:p>
      </xdr:txBody>
    </xdr:sp>
    <xdr:clientData/>
  </xdr:twoCellAnchor>
  <xdr:twoCellAnchor>
    <xdr:from>
      <xdr:col>1</xdr:col>
      <xdr:colOff>266700</xdr:colOff>
      <xdr:row>566</xdr:row>
      <xdr:rowOff>95250</xdr:rowOff>
    </xdr:from>
    <xdr:to>
      <xdr:col>7</xdr:col>
      <xdr:colOff>238125</xdr:colOff>
      <xdr:row>585</xdr:row>
      <xdr:rowOff>38100</xdr:rowOff>
    </xdr:to>
    <xdr:sp>
      <xdr:nvSpPr>
        <xdr:cNvPr id="6" name="TextBox 8"/>
        <xdr:cNvSpPr txBox="1">
          <a:spLocks noChangeArrowheads="1"/>
        </xdr:cNvSpPr>
      </xdr:nvSpPr>
      <xdr:spPr>
        <a:xfrm>
          <a:off x="1533525" y="91982925"/>
          <a:ext cx="4572000"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 
</a:t>
          </a:r>
        </a:p>
      </xdr:txBody>
    </xdr:sp>
    <xdr:clientData/>
  </xdr:twoCellAnchor>
  <xdr:twoCellAnchor>
    <xdr:from>
      <xdr:col>1</xdr:col>
      <xdr:colOff>333375</xdr:colOff>
      <xdr:row>946</xdr:row>
      <xdr:rowOff>104775</xdr:rowOff>
    </xdr:from>
    <xdr:to>
      <xdr:col>7</xdr:col>
      <xdr:colOff>304800</xdr:colOff>
      <xdr:row>964</xdr:row>
      <xdr:rowOff>47625</xdr:rowOff>
    </xdr:to>
    <xdr:sp>
      <xdr:nvSpPr>
        <xdr:cNvPr id="7" name="TextBox 10"/>
        <xdr:cNvSpPr txBox="1">
          <a:spLocks noChangeArrowheads="1"/>
        </xdr:cNvSpPr>
      </xdr:nvSpPr>
      <xdr:spPr>
        <a:xfrm>
          <a:off x="1600200" y="153628725"/>
          <a:ext cx="4572000"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0.15925</cdr:x>
      <cdr:y>0.341</cdr:y>
    </cdr:from>
    <cdr:to>
      <cdr:x>0.95975</cdr:x>
      <cdr:y>0.822</cdr:y>
    </cdr:to>
    <cdr:sp>
      <cdr:nvSpPr>
        <cdr:cNvPr id="1" name="AutoShape 3"/>
        <cdr:cNvSpPr>
          <a:spLocks/>
        </cdr:cNvSpPr>
      </cdr:nvSpPr>
      <cdr:spPr>
        <a:xfrm>
          <a:off x="733425" y="1114425"/>
          <a:ext cx="3714750" cy="1581150"/>
        </a:xfrm>
        <a:custGeom>
          <a:pathLst>
            <a:path h="1626870" w="3825240">
              <a:moveTo>
                <a:pt x="0" y="1611630"/>
              </a:moveTo>
              <a:cubicBezTo>
                <a:pt x="95250" y="1569720"/>
                <a:pt x="190500" y="1527810"/>
                <a:pt x="281940" y="1512570"/>
              </a:cubicBezTo>
              <a:cubicBezTo>
                <a:pt x="373380" y="1497330"/>
                <a:pt x="458470" y="1583690"/>
                <a:pt x="548640" y="1520190"/>
              </a:cubicBezTo>
              <a:cubicBezTo>
                <a:pt x="638810" y="1456690"/>
                <a:pt x="732790" y="1240790"/>
                <a:pt x="822960" y="1131570"/>
              </a:cubicBezTo>
              <a:cubicBezTo>
                <a:pt x="913130" y="1022350"/>
                <a:pt x="999490" y="911860"/>
                <a:pt x="1089660" y="864870"/>
              </a:cubicBezTo>
              <a:cubicBezTo>
                <a:pt x="1179830" y="817880"/>
                <a:pt x="1272540" y="944880"/>
                <a:pt x="1363980" y="849630"/>
              </a:cubicBezTo>
              <a:cubicBezTo>
                <a:pt x="1455420" y="754380"/>
                <a:pt x="1549400" y="434340"/>
                <a:pt x="1638300" y="293370"/>
              </a:cubicBezTo>
              <a:cubicBezTo>
                <a:pt x="1727200" y="152400"/>
                <a:pt x="1809750" y="7620"/>
                <a:pt x="1897380" y="3810"/>
              </a:cubicBezTo>
              <a:cubicBezTo>
                <a:pt x="1985010" y="0"/>
                <a:pt x="2073910" y="194310"/>
                <a:pt x="2164080" y="270510"/>
              </a:cubicBezTo>
              <a:cubicBezTo>
                <a:pt x="2254250" y="346710"/>
                <a:pt x="2348230" y="339090"/>
                <a:pt x="2438400" y="461010"/>
              </a:cubicBezTo>
              <a:cubicBezTo>
                <a:pt x="2528570" y="582930"/>
                <a:pt x="2613660" y="889000"/>
                <a:pt x="2705100" y="1002030"/>
              </a:cubicBezTo>
              <a:cubicBezTo>
                <a:pt x="2796540" y="1115060"/>
                <a:pt x="2898140" y="1074420"/>
                <a:pt x="2987040" y="1139190"/>
              </a:cubicBezTo>
              <a:cubicBezTo>
                <a:pt x="3075940" y="1203960"/>
                <a:pt x="3150870" y="1320800"/>
                <a:pt x="3238500" y="1390650"/>
              </a:cubicBezTo>
              <a:cubicBezTo>
                <a:pt x="3326130" y="1460500"/>
                <a:pt x="3415030" y="1518920"/>
                <a:pt x="3512820" y="1558290"/>
              </a:cubicBezTo>
              <a:cubicBezTo>
                <a:pt x="3610610" y="1597660"/>
                <a:pt x="3717925" y="1612265"/>
                <a:pt x="3825240" y="1626870"/>
              </a:cubicBezTo>
            </a:path>
          </a:pathLst>
        </a:custGeom>
        <a:noFill/>
        <a:ln w="127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0.13525</cdr:x>
      <cdr:y>0.46</cdr:y>
    </cdr:from>
    <cdr:to>
      <cdr:x>0.91975</cdr:x>
      <cdr:y>0.46</cdr:y>
    </cdr:to>
    <cdr:sp>
      <cdr:nvSpPr>
        <cdr:cNvPr id="1" name="Line 1"/>
        <cdr:cNvSpPr>
          <a:spLocks/>
        </cdr:cNvSpPr>
      </cdr:nvSpPr>
      <cdr:spPr>
        <a:xfrm>
          <a:off x="600075" y="1514475"/>
          <a:ext cx="3486150" cy="0"/>
        </a:xfrm>
        <a:prstGeom prst="line">
          <a:avLst/>
        </a:prstGeom>
        <a:noFill/>
        <a:ln w="952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0.5355</cdr:x>
      <cdr:y>0.46</cdr:y>
    </cdr:from>
    <cdr:to>
      <cdr:x>0.5355</cdr:x>
      <cdr:y>0.736</cdr:y>
    </cdr:to>
    <cdr:sp>
      <cdr:nvSpPr>
        <cdr:cNvPr id="2" name="Line 2"/>
        <cdr:cNvSpPr>
          <a:spLocks/>
        </cdr:cNvSpPr>
      </cdr:nvSpPr>
      <cdr:spPr>
        <a:xfrm>
          <a:off x="2381250" y="1514475"/>
          <a:ext cx="0" cy="904875"/>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0.35175</cdr:x>
      <cdr:y>1</cdr:y>
    </cdr:from>
    <cdr:to>
      <cdr:x>1</cdr:x>
      <cdr:y>1</cdr:y>
    </cdr:to>
    <cdr:sp>
      <cdr:nvSpPr>
        <cdr:cNvPr id="3" name="Line 3"/>
        <cdr:cNvSpPr>
          <a:spLocks/>
        </cdr:cNvSpPr>
      </cdr:nvSpPr>
      <cdr:spPr>
        <a:xfrm flipV="1">
          <a:off x="1562100" y="3295650"/>
          <a:ext cx="3638550" cy="0"/>
        </a:xfrm>
        <a:prstGeom prst="line">
          <a:avLst/>
        </a:prstGeom>
        <a:noFill/>
        <a:ln w="9525" cmpd="sng">
          <a:solidFill>
            <a:srgbClr val="3399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0.13525</cdr:x>
      <cdr:y>0.60125</cdr:y>
    </cdr:from>
    <cdr:to>
      <cdr:x>0.91975</cdr:x>
      <cdr:y>0.60125</cdr:y>
    </cdr:to>
    <cdr:sp>
      <cdr:nvSpPr>
        <cdr:cNvPr id="4" name="Line 4"/>
        <cdr:cNvSpPr>
          <a:spLocks/>
        </cdr:cNvSpPr>
      </cdr:nvSpPr>
      <cdr:spPr>
        <a:xfrm>
          <a:off x="600075" y="1981200"/>
          <a:ext cx="3486150" cy="0"/>
        </a:xfrm>
        <a:prstGeom prst="line">
          <a:avLst/>
        </a:prstGeom>
        <a:noFill/>
        <a:ln w="9525" cmpd="sng">
          <a:solidFill>
            <a:srgbClr val="3399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0.13525</cdr:x>
      <cdr:y>0.323</cdr:y>
    </cdr:from>
    <cdr:to>
      <cdr:x>0.91975</cdr:x>
      <cdr:y>0.323</cdr:y>
    </cdr:to>
    <cdr:sp>
      <cdr:nvSpPr>
        <cdr:cNvPr id="5" name="Line 5"/>
        <cdr:cNvSpPr>
          <a:spLocks/>
        </cdr:cNvSpPr>
      </cdr:nvSpPr>
      <cdr:spPr>
        <a:xfrm>
          <a:off x="600075" y="1057275"/>
          <a:ext cx="3486150" cy="0"/>
        </a:xfrm>
        <a:prstGeom prst="line">
          <a:avLst/>
        </a:prstGeom>
        <a:noFill/>
        <a:ln w="9525" cmpd="sng">
          <a:solidFill>
            <a:srgbClr val="3399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0.444</cdr:x>
      <cdr:y>0.323</cdr:y>
    </cdr:from>
    <cdr:to>
      <cdr:x>0.444</cdr:x>
      <cdr:y>0.736</cdr:y>
    </cdr:to>
    <cdr:sp>
      <cdr:nvSpPr>
        <cdr:cNvPr id="6" name="Line 7"/>
        <cdr:cNvSpPr>
          <a:spLocks/>
        </cdr:cNvSpPr>
      </cdr:nvSpPr>
      <cdr:spPr>
        <a:xfrm>
          <a:off x="1971675" y="1057275"/>
          <a:ext cx="0" cy="1362075"/>
        </a:xfrm>
        <a:prstGeom prst="line">
          <a:avLst/>
        </a:prstGeom>
        <a:noFill/>
        <a:ln w="9525" cmpd="sng">
          <a:solidFill>
            <a:srgbClr val="3399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0.62225</cdr:x>
      <cdr:y>0.323</cdr:y>
    </cdr:from>
    <cdr:to>
      <cdr:x>0.62225</cdr:x>
      <cdr:y>0.736</cdr:y>
    </cdr:to>
    <cdr:sp>
      <cdr:nvSpPr>
        <cdr:cNvPr id="7" name="Line 8"/>
        <cdr:cNvSpPr>
          <a:spLocks/>
        </cdr:cNvSpPr>
      </cdr:nvSpPr>
      <cdr:spPr>
        <a:xfrm>
          <a:off x="2762250" y="1057275"/>
          <a:ext cx="0" cy="1362075"/>
        </a:xfrm>
        <a:prstGeom prst="line">
          <a:avLst/>
        </a:prstGeom>
        <a:noFill/>
        <a:ln w="9525" cmpd="sng">
          <a:solidFill>
            <a:srgbClr val="3399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0.56825</cdr:x>
      <cdr:y>0.326</cdr:y>
    </cdr:from>
    <cdr:to>
      <cdr:x>0.57</cdr:x>
      <cdr:y>0.81775</cdr:y>
    </cdr:to>
    <cdr:sp>
      <cdr:nvSpPr>
        <cdr:cNvPr id="1" name="Line 1"/>
        <cdr:cNvSpPr>
          <a:spLocks/>
        </cdr:cNvSpPr>
      </cdr:nvSpPr>
      <cdr:spPr>
        <a:xfrm>
          <a:off x="2552700" y="1000125"/>
          <a:ext cx="9525" cy="1514475"/>
        </a:xfrm>
        <a:prstGeom prst="line">
          <a:avLst/>
        </a:prstGeom>
        <a:noFill/>
        <a:ln w="9525" cmpd="sng">
          <a:solidFill>
            <a:srgbClr val="8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cdr:x>
      <cdr:y>0.7645</cdr:y>
    </cdr:from>
    <cdr:to>
      <cdr:x>0.94625</cdr:x>
      <cdr:y>0.7645</cdr:y>
    </cdr:to>
    <cdr:sp>
      <cdr:nvSpPr>
        <cdr:cNvPr id="2" name="Line 2"/>
        <cdr:cNvSpPr>
          <a:spLocks/>
        </cdr:cNvSpPr>
      </cdr:nvSpPr>
      <cdr:spPr>
        <a:xfrm>
          <a:off x="2562225" y="2352675"/>
          <a:ext cx="1695450" cy="0"/>
        </a:xfrm>
        <a:prstGeom prst="line">
          <a:avLst/>
        </a:prstGeom>
        <a:noFill/>
        <a:ln w="12700"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0.19525</cdr:x>
      <cdr:y>0.77875</cdr:y>
    </cdr:from>
    <cdr:to>
      <cdr:x>0.57075</cdr:x>
      <cdr:y>0.78325</cdr:y>
    </cdr:to>
    <cdr:sp>
      <cdr:nvSpPr>
        <cdr:cNvPr id="3" name="Line 5"/>
        <cdr:cNvSpPr>
          <a:spLocks/>
        </cdr:cNvSpPr>
      </cdr:nvSpPr>
      <cdr:spPr>
        <a:xfrm flipH="1" flipV="1">
          <a:off x="876300" y="2400300"/>
          <a:ext cx="1695450" cy="9525"/>
        </a:xfrm>
        <a:prstGeom prst="line">
          <a:avLst/>
        </a:prstGeom>
        <a:noFill/>
        <a:ln w="12700"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cdr:x>
      <cdr:y>0.25375</cdr:y>
    </cdr:from>
    <cdr:to>
      <cdr:x>0.867</cdr:x>
      <cdr:y>0.387</cdr:y>
    </cdr:to>
    <cdr:sp>
      <cdr:nvSpPr>
        <cdr:cNvPr id="4" name="AutoShape 9"/>
        <cdr:cNvSpPr>
          <a:spLocks/>
        </cdr:cNvSpPr>
      </cdr:nvSpPr>
      <cdr:spPr>
        <a:xfrm>
          <a:off x="3019425" y="781050"/>
          <a:ext cx="876300" cy="409575"/>
        </a:xfrm>
        <a:prstGeom prst="borderCallout2">
          <a:avLst>
            <a:gd name="adj1" fmla="val -101671"/>
            <a:gd name="adj2" fmla="val -7828"/>
            <a:gd name="adj3" fmla="val -80018"/>
            <a:gd name="adj4" fmla="val -23666"/>
            <a:gd name="adj5" fmla="val -58370"/>
            <a:gd name="adj6" fmla="val -23666"/>
            <a:gd name="adj7" fmla="val -101666"/>
            <a:gd name="adj8" fmla="val -7837"/>
          </a:avLst>
        </a:prstGeom>
        <a:noFill/>
        <a:ln w="9525" cmpd="sng">
          <a:solidFill>
            <a:srgbClr val="000080"/>
          </a:solidFill>
          <a:headEnd type="triangle"/>
          <a:tailEnd type="none"/>
        </a:ln>
      </cdr:spPr>
      <cdr:txBody>
        <a:bodyPr vertOverflow="clip" wrap="square"/>
        <a:p>
          <a:pPr algn="l">
            <a:defRPr/>
          </a:pPr>
          <a:r>
            <a:rPr lang="en-US" cap="none" sz="800" b="1" i="0" u="none" baseline="0">
              <a:solidFill>
                <a:srgbClr val="000080"/>
              </a:solidFill>
              <a:latin typeface="Arial"/>
              <a:ea typeface="Arial"/>
              <a:cs typeface="Arial"/>
            </a:rPr>
            <a:t>Media     = 179,2
Mediana = 180,8
Moda      = 182,4</a:t>
          </a:r>
        </a:p>
      </cdr:txBody>
    </cdr:sp>
  </cdr:relSizeAnchor>
  <cdr:relSizeAnchor xmlns:cdr="http://schemas.openxmlformats.org/drawingml/2006/chartDrawing">
    <cdr:from>
      <cdr:x>0.15625</cdr:x>
      <cdr:y>0.6905</cdr:y>
    </cdr:from>
    <cdr:to>
      <cdr:x>0.19525</cdr:x>
      <cdr:y>0.7645</cdr:y>
    </cdr:to>
    <cdr:sp>
      <cdr:nvSpPr>
        <cdr:cNvPr id="5" name="AutoShape 10"/>
        <cdr:cNvSpPr>
          <a:spLocks/>
        </cdr:cNvSpPr>
      </cdr:nvSpPr>
      <cdr:spPr>
        <a:xfrm rot="16200000">
          <a:off x="695325" y="2124075"/>
          <a:ext cx="171450" cy="228600"/>
        </a:xfrm>
        <a:prstGeom prst="rightBrace">
          <a:avLst/>
        </a:prstGeom>
        <a:noFill/>
        <a:ln w="127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0.16725</cdr:x>
      <cdr:y>0.5455</cdr:y>
    </cdr:from>
    <cdr:to>
      <cdr:x>0.318</cdr:x>
      <cdr:y>0.6905</cdr:y>
    </cdr:to>
    <cdr:sp>
      <cdr:nvSpPr>
        <cdr:cNvPr id="6" name="TextBox 11"/>
        <cdr:cNvSpPr txBox="1">
          <a:spLocks noChangeArrowheads="1"/>
        </cdr:cNvSpPr>
      </cdr:nvSpPr>
      <cdr:spPr>
        <a:xfrm>
          <a:off x="752475" y="1676400"/>
          <a:ext cx="676275" cy="447675"/>
        </a:xfrm>
        <a:prstGeom prst="rect">
          <a:avLst/>
        </a:prstGeom>
        <a:noFill/>
        <a:ln w="9525" cmpd="sng">
          <a:solidFill>
            <a:srgbClr val="00008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Asimetria o Sesgo a la izquierda</a:t>
          </a:r>
        </a:p>
      </cdr:txBody>
    </cdr:sp>
  </cdr:relSizeAnchor>
  <cdr:relSizeAnchor xmlns:cdr="http://schemas.openxmlformats.org/drawingml/2006/chartDrawing">
    <cdr:from>
      <cdr:x>0.56825</cdr:x>
      <cdr:y>0.326</cdr:y>
    </cdr:from>
    <cdr:to>
      <cdr:x>0.57</cdr:x>
      <cdr:y>0.794</cdr:y>
    </cdr:to>
    <cdr:sp>
      <cdr:nvSpPr>
        <cdr:cNvPr id="7" name="Line 12"/>
        <cdr:cNvSpPr>
          <a:spLocks/>
        </cdr:cNvSpPr>
      </cdr:nvSpPr>
      <cdr:spPr>
        <a:xfrm flipH="1">
          <a:off x="2552700" y="1000125"/>
          <a:ext cx="9525" cy="144780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0.5785</cdr:x>
      <cdr:y>0.326</cdr:y>
    </cdr:from>
    <cdr:to>
      <cdr:x>0.5785</cdr:x>
      <cdr:y>0.81775</cdr:y>
    </cdr:to>
    <cdr:sp>
      <cdr:nvSpPr>
        <cdr:cNvPr id="8" name="Line 13"/>
        <cdr:cNvSpPr>
          <a:spLocks/>
        </cdr:cNvSpPr>
      </cdr:nvSpPr>
      <cdr:spPr>
        <a:xfrm>
          <a:off x="2600325" y="1000125"/>
          <a:ext cx="0" cy="1514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294</xdr:row>
      <xdr:rowOff>0</xdr:rowOff>
    </xdr:from>
    <xdr:to>
      <xdr:col>8</xdr:col>
      <xdr:colOff>76200</xdr:colOff>
      <xdr:row>295</xdr:row>
      <xdr:rowOff>38100</xdr:rowOff>
    </xdr:to>
    <xdr:pic>
      <xdr:nvPicPr>
        <xdr:cNvPr id="1" name="Picture 2"/>
        <xdr:cNvPicPr preferRelativeResize="1">
          <a:picLocks noChangeAspect="1"/>
        </xdr:cNvPicPr>
      </xdr:nvPicPr>
      <xdr:blipFill>
        <a:blip r:embed="rId1"/>
        <a:stretch>
          <a:fillRect/>
        </a:stretch>
      </xdr:blipFill>
      <xdr:spPr>
        <a:xfrm>
          <a:off x="4343400" y="47625000"/>
          <a:ext cx="2362200" cy="200025"/>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323850</xdr:colOff>
      <xdr:row>295</xdr:row>
      <xdr:rowOff>104775</xdr:rowOff>
    </xdr:from>
    <xdr:to>
      <xdr:col>8</xdr:col>
      <xdr:colOff>590550</xdr:colOff>
      <xdr:row>298</xdr:row>
      <xdr:rowOff>9525</xdr:rowOff>
    </xdr:to>
    <xdr:pic>
      <xdr:nvPicPr>
        <xdr:cNvPr id="2" name="Picture 3"/>
        <xdr:cNvPicPr preferRelativeResize="1">
          <a:picLocks noChangeAspect="1"/>
        </xdr:cNvPicPr>
      </xdr:nvPicPr>
      <xdr:blipFill>
        <a:blip r:embed="rId2"/>
        <a:stretch>
          <a:fillRect/>
        </a:stretch>
      </xdr:blipFill>
      <xdr:spPr>
        <a:xfrm>
          <a:off x="3905250" y="47891700"/>
          <a:ext cx="3314700"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333375</xdr:colOff>
      <xdr:row>298</xdr:row>
      <xdr:rowOff>47625</xdr:rowOff>
    </xdr:from>
    <xdr:to>
      <xdr:col>10</xdr:col>
      <xdr:colOff>361950</xdr:colOff>
      <xdr:row>303</xdr:row>
      <xdr:rowOff>104775</xdr:rowOff>
    </xdr:to>
    <xdr:pic>
      <xdr:nvPicPr>
        <xdr:cNvPr id="3" name="Picture 4"/>
        <xdr:cNvPicPr preferRelativeResize="1">
          <a:picLocks noChangeAspect="1"/>
        </xdr:cNvPicPr>
      </xdr:nvPicPr>
      <xdr:blipFill>
        <a:blip r:embed="rId3"/>
        <a:stretch>
          <a:fillRect/>
        </a:stretch>
      </xdr:blipFill>
      <xdr:spPr>
        <a:xfrm>
          <a:off x="3914775" y="48320325"/>
          <a:ext cx="4600575" cy="86677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104775</xdr:colOff>
      <xdr:row>303</xdr:row>
      <xdr:rowOff>152400</xdr:rowOff>
    </xdr:from>
    <xdr:to>
      <xdr:col>3</xdr:col>
      <xdr:colOff>628650</xdr:colOff>
      <xdr:row>305</xdr:row>
      <xdr:rowOff>47625</xdr:rowOff>
    </xdr:to>
    <xdr:pic>
      <xdr:nvPicPr>
        <xdr:cNvPr id="4" name="Picture 5"/>
        <xdr:cNvPicPr preferRelativeResize="1">
          <a:picLocks noChangeAspect="1"/>
        </xdr:cNvPicPr>
      </xdr:nvPicPr>
      <xdr:blipFill>
        <a:blip r:embed="rId4"/>
        <a:stretch>
          <a:fillRect/>
        </a:stretch>
      </xdr:blipFill>
      <xdr:spPr>
        <a:xfrm>
          <a:off x="2162175" y="49234725"/>
          <a:ext cx="128587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133350</xdr:colOff>
      <xdr:row>305</xdr:row>
      <xdr:rowOff>28575</xdr:rowOff>
    </xdr:from>
    <xdr:to>
      <xdr:col>1</xdr:col>
      <xdr:colOff>714375</xdr:colOff>
      <xdr:row>306</xdr:row>
      <xdr:rowOff>85725</xdr:rowOff>
    </xdr:to>
    <xdr:pic>
      <xdr:nvPicPr>
        <xdr:cNvPr id="5" name="Picture 6"/>
        <xdr:cNvPicPr preferRelativeResize="1">
          <a:picLocks noChangeAspect="1"/>
        </xdr:cNvPicPr>
      </xdr:nvPicPr>
      <xdr:blipFill>
        <a:blip r:embed="rId5"/>
        <a:stretch>
          <a:fillRect/>
        </a:stretch>
      </xdr:blipFill>
      <xdr:spPr>
        <a:xfrm>
          <a:off x="133350" y="49434750"/>
          <a:ext cx="1847850" cy="21907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85725</xdr:colOff>
      <xdr:row>307</xdr:row>
      <xdr:rowOff>85725</xdr:rowOff>
    </xdr:from>
    <xdr:to>
      <xdr:col>3</xdr:col>
      <xdr:colOff>571500</xdr:colOff>
      <xdr:row>309</xdr:row>
      <xdr:rowOff>152400</xdr:rowOff>
    </xdr:to>
    <xdr:pic>
      <xdr:nvPicPr>
        <xdr:cNvPr id="6" name="Picture 8"/>
        <xdr:cNvPicPr preferRelativeResize="1">
          <a:picLocks noChangeAspect="1"/>
        </xdr:cNvPicPr>
      </xdr:nvPicPr>
      <xdr:blipFill>
        <a:blip r:embed="rId6"/>
        <a:stretch>
          <a:fillRect/>
        </a:stretch>
      </xdr:blipFill>
      <xdr:spPr>
        <a:xfrm>
          <a:off x="1352550" y="49815750"/>
          <a:ext cx="2038350"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171450</xdr:colOff>
      <xdr:row>312</xdr:row>
      <xdr:rowOff>123825</xdr:rowOff>
    </xdr:from>
    <xdr:to>
      <xdr:col>8</xdr:col>
      <xdr:colOff>219075</xdr:colOff>
      <xdr:row>314</xdr:row>
      <xdr:rowOff>0</xdr:rowOff>
    </xdr:to>
    <xdr:pic>
      <xdr:nvPicPr>
        <xdr:cNvPr id="7" name="Picture 9"/>
        <xdr:cNvPicPr preferRelativeResize="1">
          <a:picLocks noChangeAspect="1"/>
        </xdr:cNvPicPr>
      </xdr:nvPicPr>
      <xdr:blipFill>
        <a:blip r:embed="rId7"/>
        <a:stretch>
          <a:fillRect/>
        </a:stretch>
      </xdr:blipFill>
      <xdr:spPr>
        <a:xfrm>
          <a:off x="3752850" y="50663475"/>
          <a:ext cx="3095625" cy="21907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304800</xdr:colOff>
      <xdr:row>314</xdr:row>
      <xdr:rowOff>47625</xdr:rowOff>
    </xdr:from>
    <xdr:to>
      <xdr:col>10</xdr:col>
      <xdr:colOff>409575</xdr:colOff>
      <xdr:row>315</xdr:row>
      <xdr:rowOff>104775</xdr:rowOff>
    </xdr:to>
    <xdr:pic>
      <xdr:nvPicPr>
        <xdr:cNvPr id="8" name="Picture 10"/>
        <xdr:cNvPicPr preferRelativeResize="1">
          <a:picLocks noChangeAspect="1"/>
        </xdr:cNvPicPr>
      </xdr:nvPicPr>
      <xdr:blipFill>
        <a:blip r:embed="rId8"/>
        <a:stretch>
          <a:fillRect/>
        </a:stretch>
      </xdr:blipFill>
      <xdr:spPr>
        <a:xfrm>
          <a:off x="3886200" y="50930175"/>
          <a:ext cx="4676775" cy="219075"/>
        </a:xfrm>
        <a:prstGeom prst="rect">
          <a:avLst/>
        </a:prstGeom>
        <a:solidFill>
          <a:srgbClr val="99CCFF"/>
        </a:solidFill>
        <a:ln w="9525" cmpd="sng">
          <a:solidFill>
            <a:srgbClr val="FF00FF"/>
          </a:solidFill>
          <a:headEnd type="none"/>
          <a:tailEnd type="none"/>
        </a:ln>
      </xdr:spPr>
    </xdr:pic>
    <xdr:clientData/>
  </xdr:twoCellAnchor>
  <xdr:twoCellAnchor editAs="oneCell">
    <xdr:from>
      <xdr:col>4</xdr:col>
      <xdr:colOff>238125</xdr:colOff>
      <xdr:row>326</xdr:row>
      <xdr:rowOff>47625</xdr:rowOff>
    </xdr:from>
    <xdr:to>
      <xdr:col>10</xdr:col>
      <xdr:colOff>495300</xdr:colOff>
      <xdr:row>328</xdr:row>
      <xdr:rowOff>142875</xdr:rowOff>
    </xdr:to>
    <xdr:pic>
      <xdr:nvPicPr>
        <xdr:cNvPr id="9" name="Picture 11"/>
        <xdr:cNvPicPr preferRelativeResize="1">
          <a:picLocks noChangeAspect="1"/>
        </xdr:cNvPicPr>
      </xdr:nvPicPr>
      <xdr:blipFill>
        <a:blip r:embed="rId9"/>
        <a:stretch>
          <a:fillRect/>
        </a:stretch>
      </xdr:blipFill>
      <xdr:spPr>
        <a:xfrm>
          <a:off x="3819525" y="52873275"/>
          <a:ext cx="4829175" cy="428625"/>
        </a:xfrm>
        <a:prstGeom prst="rect">
          <a:avLst/>
        </a:prstGeom>
        <a:solidFill>
          <a:srgbClr val="00FF00"/>
        </a:solidFill>
        <a:ln w="9525" cmpd="sng">
          <a:solidFill>
            <a:srgbClr val="FF00FF"/>
          </a:solidFill>
          <a:headEnd type="none"/>
          <a:tailEnd type="none"/>
        </a:ln>
      </xdr:spPr>
    </xdr:pic>
    <xdr:clientData/>
  </xdr:twoCellAnchor>
  <xdr:twoCellAnchor>
    <xdr:from>
      <xdr:col>1</xdr:col>
      <xdr:colOff>114300</xdr:colOff>
      <xdr:row>330</xdr:row>
      <xdr:rowOff>28575</xdr:rowOff>
    </xdr:from>
    <xdr:to>
      <xdr:col>7</xdr:col>
      <xdr:colOff>152400</xdr:colOff>
      <xdr:row>350</xdr:row>
      <xdr:rowOff>76200</xdr:rowOff>
    </xdr:to>
    <xdr:graphicFrame>
      <xdr:nvGraphicFramePr>
        <xdr:cNvPr id="10" name="Chart 12"/>
        <xdr:cNvGraphicFramePr/>
      </xdr:nvGraphicFramePr>
      <xdr:xfrm>
        <a:off x="1381125" y="53511450"/>
        <a:ext cx="4638675" cy="3286125"/>
      </xdr:xfrm>
      <a:graphic>
        <a:graphicData uri="http://schemas.openxmlformats.org/drawingml/2006/chart">
          <c:chart xmlns:c="http://schemas.openxmlformats.org/drawingml/2006/chart" r:id="rId10"/>
        </a:graphicData>
      </a:graphic>
    </xdr:graphicFrame>
    <xdr:clientData/>
  </xdr:twoCellAnchor>
  <xdr:twoCellAnchor>
    <xdr:from>
      <xdr:col>1</xdr:col>
      <xdr:colOff>695325</xdr:colOff>
      <xdr:row>370</xdr:row>
      <xdr:rowOff>152400</xdr:rowOff>
    </xdr:from>
    <xdr:to>
      <xdr:col>7</xdr:col>
      <xdr:colOff>542925</xdr:colOff>
      <xdr:row>391</xdr:row>
      <xdr:rowOff>47625</xdr:rowOff>
    </xdr:to>
    <xdr:graphicFrame>
      <xdr:nvGraphicFramePr>
        <xdr:cNvPr id="11" name="Chart 13"/>
        <xdr:cNvGraphicFramePr/>
      </xdr:nvGraphicFramePr>
      <xdr:xfrm>
        <a:off x="1962150" y="60131325"/>
        <a:ext cx="4448175" cy="3295650"/>
      </xdr:xfrm>
      <a:graphic>
        <a:graphicData uri="http://schemas.openxmlformats.org/drawingml/2006/chart">
          <c:chart xmlns:c="http://schemas.openxmlformats.org/drawingml/2006/chart" r:id="rId11"/>
        </a:graphicData>
      </a:graphic>
    </xdr:graphicFrame>
    <xdr:clientData/>
  </xdr:twoCellAnchor>
  <xdr:twoCellAnchor editAs="oneCell">
    <xdr:from>
      <xdr:col>3</xdr:col>
      <xdr:colOff>514350</xdr:colOff>
      <xdr:row>396</xdr:row>
      <xdr:rowOff>142875</xdr:rowOff>
    </xdr:from>
    <xdr:to>
      <xdr:col>8</xdr:col>
      <xdr:colOff>66675</xdr:colOff>
      <xdr:row>398</xdr:row>
      <xdr:rowOff>47625</xdr:rowOff>
    </xdr:to>
    <xdr:pic>
      <xdr:nvPicPr>
        <xdr:cNvPr id="12" name="Picture 16"/>
        <xdr:cNvPicPr preferRelativeResize="1">
          <a:picLocks noChangeAspect="1"/>
        </xdr:cNvPicPr>
      </xdr:nvPicPr>
      <xdr:blipFill>
        <a:blip r:embed="rId12"/>
        <a:stretch>
          <a:fillRect/>
        </a:stretch>
      </xdr:blipFill>
      <xdr:spPr>
        <a:xfrm>
          <a:off x="3333750" y="64331850"/>
          <a:ext cx="3362325"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314325</xdr:colOff>
      <xdr:row>394</xdr:row>
      <xdr:rowOff>28575</xdr:rowOff>
    </xdr:from>
    <xdr:to>
      <xdr:col>5</xdr:col>
      <xdr:colOff>200025</xdr:colOff>
      <xdr:row>396</xdr:row>
      <xdr:rowOff>95250</xdr:rowOff>
    </xdr:to>
    <xdr:pic>
      <xdr:nvPicPr>
        <xdr:cNvPr id="13" name="Picture 17"/>
        <xdr:cNvPicPr preferRelativeResize="1">
          <a:picLocks noChangeAspect="1"/>
        </xdr:cNvPicPr>
      </xdr:nvPicPr>
      <xdr:blipFill>
        <a:blip r:embed="rId13"/>
        <a:stretch>
          <a:fillRect/>
        </a:stretch>
      </xdr:blipFill>
      <xdr:spPr>
        <a:xfrm>
          <a:off x="3133725" y="63893700"/>
          <a:ext cx="1409700"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304800</xdr:colOff>
      <xdr:row>395</xdr:row>
      <xdr:rowOff>57150</xdr:rowOff>
    </xdr:from>
    <xdr:to>
      <xdr:col>8</xdr:col>
      <xdr:colOff>228600</xdr:colOff>
      <xdr:row>396</xdr:row>
      <xdr:rowOff>95250</xdr:rowOff>
    </xdr:to>
    <xdr:pic>
      <xdr:nvPicPr>
        <xdr:cNvPr id="14" name="Picture 19"/>
        <xdr:cNvPicPr preferRelativeResize="1">
          <a:picLocks noChangeAspect="1"/>
        </xdr:cNvPicPr>
      </xdr:nvPicPr>
      <xdr:blipFill>
        <a:blip r:embed="rId14"/>
        <a:stretch>
          <a:fillRect/>
        </a:stretch>
      </xdr:blipFill>
      <xdr:spPr>
        <a:xfrm>
          <a:off x="4648200" y="64084200"/>
          <a:ext cx="2209800" cy="2000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428625</xdr:colOff>
      <xdr:row>398</xdr:row>
      <xdr:rowOff>114300</xdr:rowOff>
    </xdr:from>
    <xdr:to>
      <xdr:col>6</xdr:col>
      <xdr:colOff>400050</xdr:colOff>
      <xdr:row>401</xdr:row>
      <xdr:rowOff>47625</xdr:rowOff>
    </xdr:to>
    <xdr:pic>
      <xdr:nvPicPr>
        <xdr:cNvPr id="15" name="Picture 20"/>
        <xdr:cNvPicPr preferRelativeResize="1">
          <a:picLocks noChangeAspect="1"/>
        </xdr:cNvPicPr>
      </xdr:nvPicPr>
      <xdr:blipFill>
        <a:blip r:embed="rId15"/>
        <a:stretch>
          <a:fillRect/>
        </a:stretch>
      </xdr:blipFill>
      <xdr:spPr>
        <a:xfrm>
          <a:off x="3248025" y="64627125"/>
          <a:ext cx="22574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8</xdr:col>
      <xdr:colOff>0</xdr:colOff>
      <xdr:row>398</xdr:row>
      <xdr:rowOff>0</xdr:rowOff>
    </xdr:from>
    <xdr:to>
      <xdr:col>12</xdr:col>
      <xdr:colOff>342900</xdr:colOff>
      <xdr:row>399</xdr:row>
      <xdr:rowOff>57150</xdr:rowOff>
    </xdr:to>
    <xdr:pic>
      <xdr:nvPicPr>
        <xdr:cNvPr id="16" name="Picture 21"/>
        <xdr:cNvPicPr preferRelativeResize="1">
          <a:picLocks noChangeAspect="1"/>
        </xdr:cNvPicPr>
      </xdr:nvPicPr>
      <xdr:blipFill>
        <a:blip r:embed="rId16"/>
        <a:stretch>
          <a:fillRect/>
        </a:stretch>
      </xdr:blipFill>
      <xdr:spPr>
        <a:xfrm>
          <a:off x="6629400" y="64512825"/>
          <a:ext cx="3390900" cy="219075"/>
        </a:xfrm>
        <a:prstGeom prst="rect">
          <a:avLst/>
        </a:prstGeom>
        <a:solidFill>
          <a:srgbClr val="00CCFF"/>
        </a:solidFill>
        <a:ln w="9525" cmpd="sng">
          <a:solidFill>
            <a:srgbClr val="FF00FF"/>
          </a:solidFill>
          <a:headEnd type="none"/>
          <a:tailEnd type="none"/>
        </a:ln>
      </xdr:spPr>
    </xdr:pic>
    <xdr:clientData/>
  </xdr:twoCellAnchor>
  <xdr:twoCellAnchor editAs="oneCell">
    <xdr:from>
      <xdr:col>6</xdr:col>
      <xdr:colOff>457200</xdr:colOff>
      <xdr:row>433</xdr:row>
      <xdr:rowOff>123825</xdr:rowOff>
    </xdr:from>
    <xdr:to>
      <xdr:col>9</xdr:col>
      <xdr:colOff>247650</xdr:colOff>
      <xdr:row>436</xdr:row>
      <xdr:rowOff>66675</xdr:rowOff>
    </xdr:to>
    <xdr:pic>
      <xdr:nvPicPr>
        <xdr:cNvPr id="17" name="Picture 23"/>
        <xdr:cNvPicPr preferRelativeResize="1">
          <a:picLocks noChangeAspect="1"/>
        </xdr:cNvPicPr>
      </xdr:nvPicPr>
      <xdr:blipFill>
        <a:blip r:embed="rId17"/>
        <a:stretch>
          <a:fillRect/>
        </a:stretch>
      </xdr:blipFill>
      <xdr:spPr>
        <a:xfrm>
          <a:off x="5562600" y="70361175"/>
          <a:ext cx="2076450" cy="428625"/>
        </a:xfrm>
        <a:prstGeom prst="rect">
          <a:avLst/>
        </a:prstGeom>
        <a:solidFill>
          <a:srgbClr val="FF99CC"/>
        </a:solidFill>
        <a:ln w="9525" cmpd="sng">
          <a:solidFill>
            <a:srgbClr val="FF00FF"/>
          </a:solidFill>
          <a:headEnd type="none"/>
          <a:tailEnd type="none"/>
        </a:ln>
      </xdr:spPr>
    </xdr:pic>
    <xdr:clientData/>
  </xdr:twoCellAnchor>
  <xdr:twoCellAnchor editAs="oneCell">
    <xdr:from>
      <xdr:col>6</xdr:col>
      <xdr:colOff>447675</xdr:colOff>
      <xdr:row>436</xdr:row>
      <xdr:rowOff>133350</xdr:rowOff>
    </xdr:from>
    <xdr:to>
      <xdr:col>11</xdr:col>
      <xdr:colOff>523875</xdr:colOff>
      <xdr:row>439</xdr:row>
      <xdr:rowOff>66675</xdr:rowOff>
    </xdr:to>
    <xdr:pic>
      <xdr:nvPicPr>
        <xdr:cNvPr id="18" name="Picture 24"/>
        <xdr:cNvPicPr preferRelativeResize="1">
          <a:picLocks noChangeAspect="1"/>
        </xdr:cNvPicPr>
      </xdr:nvPicPr>
      <xdr:blipFill>
        <a:blip r:embed="rId18"/>
        <a:stretch>
          <a:fillRect/>
        </a:stretch>
      </xdr:blipFill>
      <xdr:spPr>
        <a:xfrm>
          <a:off x="5553075" y="70856475"/>
          <a:ext cx="3886200" cy="428625"/>
        </a:xfrm>
        <a:prstGeom prst="rect">
          <a:avLst/>
        </a:prstGeom>
        <a:solidFill>
          <a:srgbClr val="FFCC99"/>
        </a:solidFill>
        <a:ln w="9525" cmpd="sng">
          <a:solidFill>
            <a:srgbClr val="FF00FF"/>
          </a:solidFill>
          <a:headEnd type="none"/>
          <a:tailEnd type="none"/>
        </a:ln>
      </xdr:spPr>
    </xdr:pic>
    <xdr:clientData/>
  </xdr:twoCellAnchor>
  <xdr:twoCellAnchor editAs="oneCell">
    <xdr:from>
      <xdr:col>11</xdr:col>
      <xdr:colOff>552450</xdr:colOff>
      <xdr:row>433</xdr:row>
      <xdr:rowOff>133350</xdr:rowOff>
    </xdr:from>
    <xdr:to>
      <xdr:col>18</xdr:col>
      <xdr:colOff>704850</xdr:colOff>
      <xdr:row>436</xdr:row>
      <xdr:rowOff>76200</xdr:rowOff>
    </xdr:to>
    <xdr:pic>
      <xdr:nvPicPr>
        <xdr:cNvPr id="19" name="Picture 25"/>
        <xdr:cNvPicPr preferRelativeResize="1">
          <a:picLocks noChangeAspect="1"/>
        </xdr:cNvPicPr>
      </xdr:nvPicPr>
      <xdr:blipFill>
        <a:blip r:embed="rId19"/>
        <a:stretch>
          <a:fillRect/>
        </a:stretch>
      </xdr:blipFill>
      <xdr:spPr>
        <a:xfrm>
          <a:off x="9467850" y="70370700"/>
          <a:ext cx="5486400" cy="428625"/>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428625</xdr:colOff>
      <xdr:row>439</xdr:row>
      <xdr:rowOff>114300</xdr:rowOff>
    </xdr:from>
    <xdr:to>
      <xdr:col>9</xdr:col>
      <xdr:colOff>57150</xdr:colOff>
      <xdr:row>443</xdr:row>
      <xdr:rowOff>76200</xdr:rowOff>
    </xdr:to>
    <xdr:pic>
      <xdr:nvPicPr>
        <xdr:cNvPr id="20" name="Picture 26"/>
        <xdr:cNvPicPr preferRelativeResize="1">
          <a:picLocks noChangeAspect="1"/>
        </xdr:cNvPicPr>
      </xdr:nvPicPr>
      <xdr:blipFill>
        <a:blip r:embed="rId20"/>
        <a:stretch>
          <a:fillRect/>
        </a:stretch>
      </xdr:blipFill>
      <xdr:spPr>
        <a:xfrm>
          <a:off x="5534025" y="71332725"/>
          <a:ext cx="1914525" cy="609600"/>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561975</xdr:colOff>
      <xdr:row>437</xdr:row>
      <xdr:rowOff>19050</xdr:rowOff>
    </xdr:from>
    <xdr:to>
      <xdr:col>14</xdr:col>
      <xdr:colOff>266700</xdr:colOff>
      <xdr:row>439</xdr:row>
      <xdr:rowOff>76200</xdr:rowOff>
    </xdr:to>
    <xdr:pic>
      <xdr:nvPicPr>
        <xdr:cNvPr id="21" name="Picture 27"/>
        <xdr:cNvPicPr preferRelativeResize="1">
          <a:picLocks noChangeAspect="1"/>
        </xdr:cNvPicPr>
      </xdr:nvPicPr>
      <xdr:blipFill>
        <a:blip r:embed="rId21"/>
        <a:stretch>
          <a:fillRect/>
        </a:stretch>
      </xdr:blipFill>
      <xdr:spPr>
        <a:xfrm>
          <a:off x="9477375" y="70904100"/>
          <a:ext cx="1990725" cy="3905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571500</xdr:colOff>
      <xdr:row>440</xdr:row>
      <xdr:rowOff>38100</xdr:rowOff>
    </xdr:from>
    <xdr:to>
      <xdr:col>13</xdr:col>
      <xdr:colOff>714375</xdr:colOff>
      <xdr:row>441</xdr:row>
      <xdr:rowOff>142875</xdr:rowOff>
    </xdr:to>
    <xdr:pic>
      <xdr:nvPicPr>
        <xdr:cNvPr id="22" name="Picture 28"/>
        <xdr:cNvPicPr preferRelativeResize="1">
          <a:picLocks noChangeAspect="1"/>
        </xdr:cNvPicPr>
      </xdr:nvPicPr>
      <xdr:blipFill>
        <a:blip r:embed="rId22"/>
        <a:stretch>
          <a:fillRect/>
        </a:stretch>
      </xdr:blipFill>
      <xdr:spPr>
        <a:xfrm>
          <a:off x="9486900" y="71418450"/>
          <a:ext cx="1666875" cy="266700"/>
        </a:xfrm>
        <a:prstGeom prst="rect">
          <a:avLst/>
        </a:prstGeom>
        <a:solidFill>
          <a:srgbClr val="99CCFF"/>
        </a:solidFill>
        <a:ln w="9525" cmpd="sng">
          <a:solidFill>
            <a:srgbClr val="FF00FF"/>
          </a:solidFill>
          <a:headEnd type="none"/>
          <a:tailEnd type="none"/>
        </a:ln>
      </xdr:spPr>
    </xdr:pic>
    <xdr:clientData/>
  </xdr:twoCellAnchor>
  <xdr:twoCellAnchor>
    <xdr:from>
      <xdr:col>1</xdr:col>
      <xdr:colOff>123825</xdr:colOff>
      <xdr:row>470</xdr:row>
      <xdr:rowOff>104775</xdr:rowOff>
    </xdr:from>
    <xdr:to>
      <xdr:col>7</xdr:col>
      <xdr:colOff>76200</xdr:colOff>
      <xdr:row>490</xdr:row>
      <xdr:rowOff>38100</xdr:rowOff>
    </xdr:to>
    <xdr:graphicFrame>
      <xdr:nvGraphicFramePr>
        <xdr:cNvPr id="23" name="Chart 29"/>
        <xdr:cNvGraphicFramePr/>
      </xdr:nvGraphicFramePr>
      <xdr:xfrm>
        <a:off x="1390650" y="76371450"/>
        <a:ext cx="4552950" cy="3171825"/>
      </xdr:xfrm>
      <a:graphic>
        <a:graphicData uri="http://schemas.openxmlformats.org/drawingml/2006/chart">
          <c:chart xmlns:c="http://schemas.openxmlformats.org/drawingml/2006/chart" r:id="rId23"/>
        </a:graphicData>
      </a:graphic>
    </xdr:graphicFrame>
    <xdr:clientData/>
  </xdr:twoCellAnchor>
  <xdr:twoCellAnchor>
    <xdr:from>
      <xdr:col>1</xdr:col>
      <xdr:colOff>171450</xdr:colOff>
      <xdr:row>571</xdr:row>
      <xdr:rowOff>142875</xdr:rowOff>
    </xdr:from>
    <xdr:to>
      <xdr:col>6</xdr:col>
      <xdr:colOff>714375</xdr:colOff>
      <xdr:row>591</xdr:row>
      <xdr:rowOff>28575</xdr:rowOff>
    </xdr:to>
    <xdr:graphicFrame>
      <xdr:nvGraphicFramePr>
        <xdr:cNvPr id="24" name="Chart 31"/>
        <xdr:cNvGraphicFramePr/>
      </xdr:nvGraphicFramePr>
      <xdr:xfrm>
        <a:off x="1438275" y="92840175"/>
        <a:ext cx="4381500" cy="3124200"/>
      </xdr:xfrm>
      <a:graphic>
        <a:graphicData uri="http://schemas.openxmlformats.org/drawingml/2006/chart">
          <c:chart xmlns:c="http://schemas.openxmlformats.org/drawingml/2006/chart" r:id="rId24"/>
        </a:graphicData>
      </a:graphic>
    </xdr:graphicFrame>
    <xdr:clientData/>
  </xdr:twoCellAnchor>
  <xdr:twoCellAnchor editAs="oneCell">
    <xdr:from>
      <xdr:col>2</xdr:col>
      <xdr:colOff>733425</xdr:colOff>
      <xdr:row>880</xdr:row>
      <xdr:rowOff>152400</xdr:rowOff>
    </xdr:from>
    <xdr:to>
      <xdr:col>8</xdr:col>
      <xdr:colOff>542925</xdr:colOff>
      <xdr:row>892</xdr:row>
      <xdr:rowOff>28575</xdr:rowOff>
    </xdr:to>
    <xdr:pic>
      <xdr:nvPicPr>
        <xdr:cNvPr id="25" name="Picture 32"/>
        <xdr:cNvPicPr preferRelativeResize="1">
          <a:picLocks noChangeAspect="1"/>
        </xdr:cNvPicPr>
      </xdr:nvPicPr>
      <xdr:blipFill>
        <a:blip r:embed="rId25"/>
        <a:stretch>
          <a:fillRect/>
        </a:stretch>
      </xdr:blipFill>
      <xdr:spPr>
        <a:xfrm>
          <a:off x="2790825" y="142903575"/>
          <a:ext cx="4381500" cy="1828800"/>
        </a:xfrm>
        <a:prstGeom prst="rect">
          <a:avLst/>
        </a:prstGeom>
        <a:noFill/>
        <a:ln w="1" cmpd="sng">
          <a:noFill/>
        </a:ln>
      </xdr:spPr>
    </xdr:pic>
    <xdr:clientData/>
  </xdr:twoCellAnchor>
  <xdr:twoCellAnchor>
    <xdr:from>
      <xdr:col>1</xdr:col>
      <xdr:colOff>142875</xdr:colOff>
      <xdr:row>952</xdr:row>
      <xdr:rowOff>57150</xdr:rowOff>
    </xdr:from>
    <xdr:to>
      <xdr:col>7</xdr:col>
      <xdr:colOff>47625</xdr:colOff>
      <xdr:row>971</xdr:row>
      <xdr:rowOff>66675</xdr:rowOff>
    </xdr:to>
    <xdr:graphicFrame>
      <xdr:nvGraphicFramePr>
        <xdr:cNvPr id="26" name="Chart 35"/>
        <xdr:cNvGraphicFramePr/>
      </xdr:nvGraphicFramePr>
      <xdr:xfrm>
        <a:off x="1409700" y="154552650"/>
        <a:ext cx="4505325" cy="3086100"/>
      </xdr:xfrm>
      <a:graphic>
        <a:graphicData uri="http://schemas.openxmlformats.org/drawingml/2006/chart">
          <c:chart xmlns:c="http://schemas.openxmlformats.org/drawingml/2006/chart" r:id="rId26"/>
        </a:graphicData>
      </a:graphic>
    </xdr:graphicFrame>
    <xdr:clientData/>
  </xdr:twoCellAnchor>
  <xdr:twoCellAnchor editAs="oneCell">
    <xdr:from>
      <xdr:col>4</xdr:col>
      <xdr:colOff>209550</xdr:colOff>
      <xdr:row>903</xdr:row>
      <xdr:rowOff>28575</xdr:rowOff>
    </xdr:from>
    <xdr:to>
      <xdr:col>4</xdr:col>
      <xdr:colOff>485775</xdr:colOff>
      <xdr:row>904</xdr:row>
      <xdr:rowOff>133350</xdr:rowOff>
    </xdr:to>
    <xdr:pic>
      <xdr:nvPicPr>
        <xdr:cNvPr id="27" name="Picture 38"/>
        <xdr:cNvPicPr preferRelativeResize="1">
          <a:picLocks noChangeAspect="1"/>
        </xdr:cNvPicPr>
      </xdr:nvPicPr>
      <xdr:blipFill>
        <a:blip r:embed="rId27"/>
        <a:stretch>
          <a:fillRect/>
        </a:stretch>
      </xdr:blipFill>
      <xdr:spPr>
        <a:xfrm>
          <a:off x="3790950" y="146542125"/>
          <a:ext cx="276225" cy="266700"/>
        </a:xfrm>
        <a:prstGeom prst="rect">
          <a:avLst/>
        </a:prstGeom>
        <a:noFill/>
        <a:ln w="9525" cmpd="sng">
          <a:noFill/>
        </a:ln>
      </xdr:spPr>
    </xdr:pic>
    <xdr:clientData/>
  </xdr:twoCellAnchor>
  <xdr:twoCellAnchor editAs="oneCell">
    <xdr:from>
      <xdr:col>5</xdr:col>
      <xdr:colOff>114300</xdr:colOff>
      <xdr:row>903</xdr:row>
      <xdr:rowOff>57150</xdr:rowOff>
    </xdr:from>
    <xdr:to>
      <xdr:col>5</xdr:col>
      <xdr:colOff>685800</xdr:colOff>
      <xdr:row>904</xdr:row>
      <xdr:rowOff>104775</xdr:rowOff>
    </xdr:to>
    <xdr:pic>
      <xdr:nvPicPr>
        <xdr:cNvPr id="28" name="Picture 39"/>
        <xdr:cNvPicPr preferRelativeResize="1">
          <a:picLocks noChangeAspect="1"/>
        </xdr:cNvPicPr>
      </xdr:nvPicPr>
      <xdr:blipFill>
        <a:blip r:embed="rId28"/>
        <a:stretch>
          <a:fillRect/>
        </a:stretch>
      </xdr:blipFill>
      <xdr:spPr>
        <a:xfrm>
          <a:off x="4457700" y="146570700"/>
          <a:ext cx="571500" cy="209550"/>
        </a:xfrm>
        <a:prstGeom prst="rect">
          <a:avLst/>
        </a:prstGeom>
        <a:noFill/>
        <a:ln w="9525" cmpd="sng">
          <a:noFill/>
        </a:ln>
      </xdr:spPr>
    </xdr:pic>
    <xdr:clientData/>
  </xdr:twoCellAnchor>
  <xdr:twoCellAnchor editAs="oneCell">
    <xdr:from>
      <xdr:col>6</xdr:col>
      <xdr:colOff>171450</xdr:colOff>
      <xdr:row>903</xdr:row>
      <xdr:rowOff>38100</xdr:rowOff>
    </xdr:from>
    <xdr:to>
      <xdr:col>6</xdr:col>
      <xdr:colOff>609600</xdr:colOff>
      <xdr:row>904</xdr:row>
      <xdr:rowOff>161925</xdr:rowOff>
    </xdr:to>
    <xdr:pic>
      <xdr:nvPicPr>
        <xdr:cNvPr id="29" name="Picture 40"/>
        <xdr:cNvPicPr preferRelativeResize="1">
          <a:picLocks noChangeAspect="1"/>
        </xdr:cNvPicPr>
      </xdr:nvPicPr>
      <xdr:blipFill>
        <a:blip r:embed="rId29"/>
        <a:stretch>
          <a:fillRect/>
        </a:stretch>
      </xdr:blipFill>
      <xdr:spPr>
        <a:xfrm>
          <a:off x="5276850" y="146551650"/>
          <a:ext cx="438150" cy="285750"/>
        </a:xfrm>
        <a:prstGeom prst="rect">
          <a:avLst/>
        </a:prstGeom>
        <a:noFill/>
        <a:ln w="9525" cmpd="sng">
          <a:noFill/>
        </a:ln>
      </xdr:spPr>
    </xdr:pic>
    <xdr:clientData/>
  </xdr:twoCellAnchor>
  <xdr:twoCellAnchor editAs="oneCell">
    <xdr:from>
      <xdr:col>7</xdr:col>
      <xdr:colOff>142875</xdr:colOff>
      <xdr:row>903</xdr:row>
      <xdr:rowOff>0</xdr:rowOff>
    </xdr:from>
    <xdr:to>
      <xdr:col>7</xdr:col>
      <xdr:colOff>638175</xdr:colOff>
      <xdr:row>905</xdr:row>
      <xdr:rowOff>0</xdr:rowOff>
    </xdr:to>
    <xdr:pic>
      <xdr:nvPicPr>
        <xdr:cNvPr id="30" name="Picture 41"/>
        <xdr:cNvPicPr preferRelativeResize="1">
          <a:picLocks noChangeAspect="1"/>
        </xdr:cNvPicPr>
      </xdr:nvPicPr>
      <xdr:blipFill>
        <a:blip r:embed="rId30"/>
        <a:stretch>
          <a:fillRect/>
        </a:stretch>
      </xdr:blipFill>
      <xdr:spPr>
        <a:xfrm>
          <a:off x="6010275" y="146513550"/>
          <a:ext cx="495300" cy="333375"/>
        </a:xfrm>
        <a:prstGeom prst="rect">
          <a:avLst/>
        </a:prstGeom>
        <a:noFill/>
        <a:ln w="9525" cmpd="sng">
          <a:noFill/>
        </a:ln>
      </xdr:spPr>
    </xdr:pic>
    <xdr:clientData/>
  </xdr:twoCellAnchor>
  <xdr:twoCellAnchor editAs="oneCell">
    <xdr:from>
      <xdr:col>2</xdr:col>
      <xdr:colOff>0</xdr:colOff>
      <xdr:row>926</xdr:row>
      <xdr:rowOff>0</xdr:rowOff>
    </xdr:from>
    <xdr:to>
      <xdr:col>4</xdr:col>
      <xdr:colOff>342900</xdr:colOff>
      <xdr:row>928</xdr:row>
      <xdr:rowOff>104775</xdr:rowOff>
    </xdr:to>
    <xdr:pic>
      <xdr:nvPicPr>
        <xdr:cNvPr id="31" name="Picture 42"/>
        <xdr:cNvPicPr preferRelativeResize="1">
          <a:picLocks noChangeAspect="1"/>
        </xdr:cNvPicPr>
      </xdr:nvPicPr>
      <xdr:blipFill>
        <a:blip r:embed="rId31"/>
        <a:stretch>
          <a:fillRect/>
        </a:stretch>
      </xdr:blipFill>
      <xdr:spPr>
        <a:xfrm>
          <a:off x="2057400" y="150266400"/>
          <a:ext cx="1866900" cy="428625"/>
        </a:xfrm>
        <a:prstGeom prst="rect">
          <a:avLst/>
        </a:prstGeom>
        <a:solidFill>
          <a:srgbClr val="FF99CC"/>
        </a:solidFill>
        <a:ln w="9525" cmpd="sng">
          <a:solidFill>
            <a:srgbClr val="FF00FF"/>
          </a:solidFill>
          <a:headEnd type="none"/>
          <a:tailEnd type="none"/>
        </a:ln>
      </xdr:spPr>
    </xdr:pic>
    <xdr:clientData/>
  </xdr:twoCellAnchor>
  <xdr:twoCellAnchor editAs="oneCell">
    <xdr:from>
      <xdr:col>2</xdr:col>
      <xdr:colOff>0</xdr:colOff>
      <xdr:row>929</xdr:row>
      <xdr:rowOff>0</xdr:rowOff>
    </xdr:from>
    <xdr:to>
      <xdr:col>7</xdr:col>
      <xdr:colOff>133350</xdr:colOff>
      <xdr:row>931</xdr:row>
      <xdr:rowOff>104775</xdr:rowOff>
    </xdr:to>
    <xdr:pic>
      <xdr:nvPicPr>
        <xdr:cNvPr id="32" name="Picture 43"/>
        <xdr:cNvPicPr preferRelativeResize="1">
          <a:picLocks noChangeAspect="1"/>
        </xdr:cNvPicPr>
      </xdr:nvPicPr>
      <xdr:blipFill>
        <a:blip r:embed="rId32"/>
        <a:stretch>
          <a:fillRect/>
        </a:stretch>
      </xdr:blipFill>
      <xdr:spPr>
        <a:xfrm>
          <a:off x="2057400" y="150752175"/>
          <a:ext cx="3943350" cy="428625"/>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0</xdr:colOff>
      <xdr:row>932</xdr:row>
      <xdr:rowOff>0</xdr:rowOff>
    </xdr:from>
    <xdr:to>
      <xdr:col>5</xdr:col>
      <xdr:colOff>695325</xdr:colOff>
      <xdr:row>935</xdr:row>
      <xdr:rowOff>123825</xdr:rowOff>
    </xdr:to>
    <xdr:pic>
      <xdr:nvPicPr>
        <xdr:cNvPr id="33" name="Picture 44"/>
        <xdr:cNvPicPr preferRelativeResize="1">
          <a:picLocks noChangeAspect="1"/>
        </xdr:cNvPicPr>
      </xdr:nvPicPr>
      <xdr:blipFill>
        <a:blip r:embed="rId33"/>
        <a:stretch>
          <a:fillRect/>
        </a:stretch>
      </xdr:blipFill>
      <xdr:spPr>
        <a:xfrm>
          <a:off x="2057400" y="151237950"/>
          <a:ext cx="2981325" cy="609600"/>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142875</xdr:colOff>
      <xdr:row>937</xdr:row>
      <xdr:rowOff>38100</xdr:rowOff>
    </xdr:from>
    <xdr:to>
      <xdr:col>7</xdr:col>
      <xdr:colOff>628650</xdr:colOff>
      <xdr:row>942</xdr:row>
      <xdr:rowOff>0</xdr:rowOff>
    </xdr:to>
    <xdr:pic>
      <xdr:nvPicPr>
        <xdr:cNvPr id="34" name="Picture 45"/>
        <xdr:cNvPicPr preferRelativeResize="1">
          <a:picLocks noChangeAspect="1"/>
        </xdr:cNvPicPr>
      </xdr:nvPicPr>
      <xdr:blipFill>
        <a:blip r:embed="rId34"/>
        <a:stretch>
          <a:fillRect/>
        </a:stretch>
      </xdr:blipFill>
      <xdr:spPr>
        <a:xfrm>
          <a:off x="2962275" y="152085675"/>
          <a:ext cx="3533775" cy="79057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171450</xdr:colOff>
      <xdr:row>944</xdr:row>
      <xdr:rowOff>95250</xdr:rowOff>
    </xdr:from>
    <xdr:to>
      <xdr:col>9</xdr:col>
      <xdr:colOff>733425</xdr:colOff>
      <xdr:row>947</xdr:row>
      <xdr:rowOff>95250</xdr:rowOff>
    </xdr:to>
    <xdr:pic>
      <xdr:nvPicPr>
        <xdr:cNvPr id="35" name="Picture 46"/>
        <xdr:cNvPicPr preferRelativeResize="1">
          <a:picLocks noChangeAspect="1"/>
        </xdr:cNvPicPr>
      </xdr:nvPicPr>
      <xdr:blipFill>
        <a:blip r:embed="rId35"/>
        <a:stretch>
          <a:fillRect/>
        </a:stretch>
      </xdr:blipFill>
      <xdr:spPr>
        <a:xfrm>
          <a:off x="2990850" y="153295350"/>
          <a:ext cx="5133975"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8</xdr:col>
      <xdr:colOff>742950</xdr:colOff>
      <xdr:row>915</xdr:row>
      <xdr:rowOff>66675</xdr:rowOff>
    </xdr:from>
    <xdr:to>
      <xdr:col>15</xdr:col>
      <xdr:colOff>561975</xdr:colOff>
      <xdr:row>919</xdr:row>
      <xdr:rowOff>66675</xdr:rowOff>
    </xdr:to>
    <xdr:pic>
      <xdr:nvPicPr>
        <xdr:cNvPr id="36" name="Picture 47"/>
        <xdr:cNvPicPr preferRelativeResize="1">
          <a:picLocks noChangeAspect="1"/>
        </xdr:cNvPicPr>
      </xdr:nvPicPr>
      <xdr:blipFill>
        <a:blip r:embed="rId36"/>
        <a:stretch>
          <a:fillRect/>
        </a:stretch>
      </xdr:blipFill>
      <xdr:spPr>
        <a:xfrm>
          <a:off x="7372350" y="148542375"/>
          <a:ext cx="5153025" cy="657225"/>
        </a:xfrm>
        <a:prstGeom prst="rect">
          <a:avLst/>
        </a:prstGeom>
        <a:solidFill>
          <a:srgbClr val="FFCC00"/>
        </a:solidFill>
        <a:ln w="9525" cmpd="sng">
          <a:solidFill>
            <a:srgbClr val="FF00FF"/>
          </a:solidFill>
          <a:headEnd type="none"/>
          <a:tailEnd type="none"/>
        </a:ln>
      </xdr:spPr>
    </xdr:pic>
    <xdr:clientData/>
  </xdr:twoCellAnchor>
  <xdr:twoCellAnchor editAs="oneCell">
    <xdr:from>
      <xdr:col>9</xdr:col>
      <xdr:colOff>0</xdr:colOff>
      <xdr:row>920</xdr:row>
      <xdr:rowOff>0</xdr:rowOff>
    </xdr:from>
    <xdr:to>
      <xdr:col>12</xdr:col>
      <xdr:colOff>533400</xdr:colOff>
      <xdr:row>923</xdr:row>
      <xdr:rowOff>123825</xdr:rowOff>
    </xdr:to>
    <xdr:pic>
      <xdr:nvPicPr>
        <xdr:cNvPr id="37" name="Picture 48"/>
        <xdr:cNvPicPr preferRelativeResize="1">
          <a:picLocks noChangeAspect="1"/>
        </xdr:cNvPicPr>
      </xdr:nvPicPr>
      <xdr:blipFill>
        <a:blip r:embed="rId37"/>
        <a:stretch>
          <a:fillRect/>
        </a:stretch>
      </xdr:blipFill>
      <xdr:spPr>
        <a:xfrm>
          <a:off x="7391400" y="149294850"/>
          <a:ext cx="2819400" cy="609600"/>
        </a:xfrm>
        <a:prstGeom prst="rect">
          <a:avLst/>
        </a:prstGeom>
        <a:solidFill>
          <a:srgbClr val="FFFF00"/>
        </a:solidFill>
        <a:ln w="9525" cmpd="sng">
          <a:solidFill>
            <a:srgbClr val="FF00FF"/>
          </a:solidFill>
          <a:headEnd type="none"/>
          <a:tailEnd type="none"/>
        </a:ln>
      </xdr:spPr>
    </xdr:pic>
    <xdr:clientData/>
  </xdr:twoCellAnchor>
  <xdr:twoCellAnchor editAs="oneCell">
    <xdr:from>
      <xdr:col>9</xdr:col>
      <xdr:colOff>0</xdr:colOff>
      <xdr:row>924</xdr:row>
      <xdr:rowOff>0</xdr:rowOff>
    </xdr:from>
    <xdr:to>
      <xdr:col>11</xdr:col>
      <xdr:colOff>285750</xdr:colOff>
      <xdr:row>925</xdr:row>
      <xdr:rowOff>104775</xdr:rowOff>
    </xdr:to>
    <xdr:pic>
      <xdr:nvPicPr>
        <xdr:cNvPr id="38" name="Picture 49"/>
        <xdr:cNvPicPr preferRelativeResize="1">
          <a:picLocks noChangeAspect="1"/>
        </xdr:cNvPicPr>
      </xdr:nvPicPr>
      <xdr:blipFill>
        <a:blip r:embed="rId38"/>
        <a:stretch>
          <a:fillRect/>
        </a:stretch>
      </xdr:blipFill>
      <xdr:spPr>
        <a:xfrm>
          <a:off x="7391400" y="149942550"/>
          <a:ext cx="1809750" cy="266700"/>
        </a:xfrm>
        <a:prstGeom prst="rect">
          <a:avLst/>
        </a:prstGeom>
        <a:solidFill>
          <a:srgbClr val="00FF00"/>
        </a:solidFill>
        <a:ln w="9525" cmpd="sng">
          <a:solidFill>
            <a:srgbClr val="FF00FF"/>
          </a:solidFill>
          <a:headEnd type="none"/>
          <a:tailEnd type="none"/>
        </a:ln>
      </xdr:spPr>
    </xdr:pic>
    <xdr:clientData/>
  </xdr:twoCellAnchor>
  <xdr:twoCellAnchor editAs="oneCell">
    <xdr:from>
      <xdr:col>9</xdr:col>
      <xdr:colOff>9525</xdr:colOff>
      <xdr:row>932</xdr:row>
      <xdr:rowOff>95250</xdr:rowOff>
    </xdr:from>
    <xdr:to>
      <xdr:col>16</xdr:col>
      <xdr:colOff>123825</xdr:colOff>
      <xdr:row>938</xdr:row>
      <xdr:rowOff>133350</xdr:rowOff>
    </xdr:to>
    <xdr:pic>
      <xdr:nvPicPr>
        <xdr:cNvPr id="39" name="Picture 51"/>
        <xdr:cNvPicPr preferRelativeResize="1">
          <a:picLocks noChangeAspect="1"/>
        </xdr:cNvPicPr>
      </xdr:nvPicPr>
      <xdr:blipFill>
        <a:blip r:embed="rId39"/>
        <a:stretch>
          <a:fillRect/>
        </a:stretch>
      </xdr:blipFill>
      <xdr:spPr>
        <a:xfrm>
          <a:off x="7400925" y="151333200"/>
          <a:ext cx="5448300" cy="1019175"/>
        </a:xfrm>
        <a:prstGeom prst="rect">
          <a:avLst/>
        </a:prstGeom>
        <a:solidFill>
          <a:srgbClr val="00CCFF"/>
        </a:solidFill>
        <a:ln w="9525" cmpd="sng">
          <a:solidFill>
            <a:srgbClr val="FF00FF"/>
          </a:solidFill>
          <a:headEnd type="none"/>
          <a:tailEnd type="none"/>
        </a:ln>
      </xdr:spPr>
    </xdr:pic>
    <xdr:clientData/>
  </xdr:twoCellAnchor>
  <xdr:twoCellAnchor editAs="oneCell">
    <xdr:from>
      <xdr:col>9</xdr:col>
      <xdr:colOff>0</xdr:colOff>
      <xdr:row>926</xdr:row>
      <xdr:rowOff>0</xdr:rowOff>
    </xdr:from>
    <xdr:to>
      <xdr:col>14</xdr:col>
      <xdr:colOff>581025</xdr:colOff>
      <xdr:row>932</xdr:row>
      <xdr:rowOff>47625</xdr:rowOff>
    </xdr:to>
    <xdr:pic>
      <xdr:nvPicPr>
        <xdr:cNvPr id="40" name="Picture 52"/>
        <xdr:cNvPicPr preferRelativeResize="1">
          <a:picLocks noChangeAspect="1"/>
        </xdr:cNvPicPr>
      </xdr:nvPicPr>
      <xdr:blipFill>
        <a:blip r:embed="rId40"/>
        <a:stretch>
          <a:fillRect/>
        </a:stretch>
      </xdr:blipFill>
      <xdr:spPr>
        <a:xfrm>
          <a:off x="7391400" y="150266400"/>
          <a:ext cx="4391025" cy="1019175"/>
        </a:xfrm>
        <a:prstGeom prst="rect">
          <a:avLst/>
        </a:prstGeom>
        <a:solidFill>
          <a:srgbClr val="00FFFF"/>
        </a:solidFill>
        <a:ln w="9525" cmpd="sng">
          <a:solidFill>
            <a:srgbClr val="FF00FF"/>
          </a:solidFill>
          <a:headEnd type="none"/>
          <a:tailEnd type="none"/>
        </a:ln>
      </xdr:spPr>
    </xdr:pic>
    <xdr:clientData/>
  </xdr:twoCellAnchor>
  <xdr:twoCellAnchor editAs="oneCell">
    <xdr:from>
      <xdr:col>2</xdr:col>
      <xdr:colOff>333375</xdr:colOff>
      <xdr:row>974</xdr:row>
      <xdr:rowOff>19050</xdr:rowOff>
    </xdr:from>
    <xdr:to>
      <xdr:col>7</xdr:col>
      <xdr:colOff>533400</xdr:colOff>
      <xdr:row>975</xdr:row>
      <xdr:rowOff>76200</xdr:rowOff>
    </xdr:to>
    <xdr:pic>
      <xdr:nvPicPr>
        <xdr:cNvPr id="41" name="Picture 54"/>
        <xdr:cNvPicPr preferRelativeResize="1">
          <a:picLocks noChangeAspect="1"/>
        </xdr:cNvPicPr>
      </xdr:nvPicPr>
      <xdr:blipFill>
        <a:blip r:embed="rId41"/>
        <a:stretch>
          <a:fillRect/>
        </a:stretch>
      </xdr:blipFill>
      <xdr:spPr>
        <a:xfrm>
          <a:off x="2390775" y="158076900"/>
          <a:ext cx="4010025" cy="219075"/>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152400</xdr:colOff>
      <xdr:row>975</xdr:row>
      <xdr:rowOff>85725</xdr:rowOff>
    </xdr:from>
    <xdr:to>
      <xdr:col>8</xdr:col>
      <xdr:colOff>571500</xdr:colOff>
      <xdr:row>976</xdr:row>
      <xdr:rowOff>152400</xdr:rowOff>
    </xdr:to>
    <xdr:pic>
      <xdr:nvPicPr>
        <xdr:cNvPr id="42" name="Picture 55"/>
        <xdr:cNvPicPr preferRelativeResize="1">
          <a:picLocks noChangeAspect="1"/>
        </xdr:cNvPicPr>
      </xdr:nvPicPr>
      <xdr:blipFill>
        <a:blip r:embed="rId42"/>
        <a:stretch>
          <a:fillRect/>
        </a:stretch>
      </xdr:blipFill>
      <xdr:spPr>
        <a:xfrm>
          <a:off x="4495800" y="158305500"/>
          <a:ext cx="270510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161925</xdr:colOff>
      <xdr:row>977</xdr:row>
      <xdr:rowOff>152400</xdr:rowOff>
    </xdr:from>
    <xdr:to>
      <xdr:col>12</xdr:col>
      <xdr:colOff>419100</xdr:colOff>
      <xdr:row>980</xdr:row>
      <xdr:rowOff>142875</xdr:rowOff>
    </xdr:to>
    <xdr:pic>
      <xdr:nvPicPr>
        <xdr:cNvPr id="43" name="Picture 56"/>
        <xdr:cNvPicPr preferRelativeResize="1">
          <a:picLocks noChangeAspect="1"/>
        </xdr:cNvPicPr>
      </xdr:nvPicPr>
      <xdr:blipFill>
        <a:blip r:embed="rId43"/>
        <a:stretch>
          <a:fillRect/>
        </a:stretch>
      </xdr:blipFill>
      <xdr:spPr>
        <a:xfrm>
          <a:off x="6791325" y="158696025"/>
          <a:ext cx="3305175"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8</xdr:col>
      <xdr:colOff>133350</xdr:colOff>
      <xdr:row>992</xdr:row>
      <xdr:rowOff>133350</xdr:rowOff>
    </xdr:from>
    <xdr:to>
      <xdr:col>13</xdr:col>
      <xdr:colOff>676275</xdr:colOff>
      <xdr:row>994</xdr:row>
      <xdr:rowOff>133350</xdr:rowOff>
    </xdr:to>
    <xdr:pic>
      <xdr:nvPicPr>
        <xdr:cNvPr id="44" name="Picture 57"/>
        <xdr:cNvPicPr preferRelativeResize="1">
          <a:picLocks noChangeAspect="1"/>
        </xdr:cNvPicPr>
      </xdr:nvPicPr>
      <xdr:blipFill>
        <a:blip r:embed="rId44"/>
        <a:stretch>
          <a:fillRect/>
        </a:stretch>
      </xdr:blipFill>
      <xdr:spPr>
        <a:xfrm>
          <a:off x="6762750" y="161124900"/>
          <a:ext cx="4352925" cy="333375"/>
        </a:xfrm>
        <a:prstGeom prst="rect">
          <a:avLst/>
        </a:prstGeom>
        <a:solidFill>
          <a:srgbClr val="FFCC99"/>
        </a:solidFill>
        <a:ln w="9525" cmpd="sng">
          <a:solidFill>
            <a:srgbClr val="FF00FF"/>
          </a:solidFill>
          <a:headEnd type="none"/>
          <a:tailEnd type="none"/>
        </a:ln>
      </xdr:spPr>
    </xdr:pic>
    <xdr:clientData/>
  </xdr:twoCellAnchor>
  <xdr:twoCellAnchor>
    <xdr:from>
      <xdr:col>4</xdr:col>
      <xdr:colOff>561975</xdr:colOff>
      <xdr:row>9</xdr:row>
      <xdr:rowOff>47625</xdr:rowOff>
    </xdr:from>
    <xdr:to>
      <xdr:col>9</xdr:col>
      <xdr:colOff>0</xdr:colOff>
      <xdr:row>19</xdr:row>
      <xdr:rowOff>9525</xdr:rowOff>
    </xdr:to>
    <xdr:sp>
      <xdr:nvSpPr>
        <xdr:cNvPr id="45" name="TextBox 58"/>
        <xdr:cNvSpPr txBox="1">
          <a:spLocks noChangeArrowheads="1"/>
        </xdr:cNvSpPr>
      </xdr:nvSpPr>
      <xdr:spPr>
        <a:xfrm>
          <a:off x="4143375" y="1504950"/>
          <a:ext cx="3248025" cy="1600200"/>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
Una inversor ha decidido colocar su dinero en un proyecto agrícola consistente en la reproducción de una especie de gallina con muchas posibilidades de producción de carne. El inversor confía en su socio, un zootecnista dedicado a la crianza de aves pues sabe poco de estas, pero si conoce de análisis de la producción y sobre todo, del flujo de dinero encargándose del análisis de los datos.
</a:t>
          </a:r>
        </a:p>
      </xdr:txBody>
    </xdr:sp>
    <xdr:clientData/>
  </xdr:twoCellAnchor>
  <xdr:twoCellAnchor>
    <xdr:from>
      <xdr:col>4</xdr:col>
      <xdr:colOff>238125</xdr:colOff>
      <xdr:row>492</xdr:row>
      <xdr:rowOff>9525</xdr:rowOff>
    </xdr:from>
    <xdr:to>
      <xdr:col>8</xdr:col>
      <xdr:colOff>742950</xdr:colOff>
      <xdr:row>494</xdr:row>
      <xdr:rowOff>57150</xdr:rowOff>
    </xdr:to>
    <xdr:sp>
      <xdr:nvSpPr>
        <xdr:cNvPr id="46" name="TextBox 60"/>
        <xdr:cNvSpPr txBox="1">
          <a:spLocks noChangeArrowheads="1"/>
        </xdr:cNvSpPr>
      </xdr:nvSpPr>
      <xdr:spPr>
        <a:xfrm>
          <a:off x="3819525" y="79838550"/>
          <a:ext cx="3552825" cy="371475"/>
        </a:xfrm>
        <a:prstGeom prst="rect">
          <a:avLst/>
        </a:prstGeom>
        <a:solidFill>
          <a:srgbClr val="FFCC00"/>
        </a:solidFill>
        <a:ln w="9525" cmpd="sng">
          <a:solidFill>
            <a:srgbClr val="FF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Deberá acomodar los datos de 10 en 10. Utilice copiado y </a:t>
          </a:r>
          <a:r>
            <a:rPr lang="en-US" cap="none" sz="1000" b="1" i="1" u="none" baseline="0">
              <a:solidFill>
                <a:srgbClr val="FF0000"/>
              </a:solidFill>
              <a:latin typeface="Arial"/>
              <a:ea typeface="Arial"/>
              <a:cs typeface="Arial"/>
            </a:rPr>
            <a:t>Edición / Pegado especial / Trasponer.</a:t>
          </a:r>
        </a:p>
      </xdr:txBody>
    </xdr:sp>
    <xdr:clientData/>
  </xdr:twoCellAnchor>
  <xdr:twoCellAnchor editAs="oneCell">
    <xdr:from>
      <xdr:col>6</xdr:col>
      <xdr:colOff>276225</xdr:colOff>
      <xdr:row>566</xdr:row>
      <xdr:rowOff>142875</xdr:rowOff>
    </xdr:from>
    <xdr:to>
      <xdr:col>8</xdr:col>
      <xdr:colOff>733425</xdr:colOff>
      <xdr:row>569</xdr:row>
      <xdr:rowOff>104775</xdr:rowOff>
    </xdr:to>
    <xdr:pic>
      <xdr:nvPicPr>
        <xdr:cNvPr id="47" name="Picture 61"/>
        <xdr:cNvPicPr preferRelativeResize="1">
          <a:picLocks noChangeAspect="1"/>
        </xdr:cNvPicPr>
      </xdr:nvPicPr>
      <xdr:blipFill>
        <a:blip r:embed="rId45"/>
        <a:stretch>
          <a:fillRect/>
        </a:stretch>
      </xdr:blipFill>
      <xdr:spPr>
        <a:xfrm>
          <a:off x="5381625" y="92021025"/>
          <a:ext cx="1981200"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619125</xdr:colOff>
      <xdr:row>877</xdr:row>
      <xdr:rowOff>38100</xdr:rowOff>
    </xdr:from>
    <xdr:to>
      <xdr:col>13</xdr:col>
      <xdr:colOff>209550</xdr:colOff>
      <xdr:row>896</xdr:row>
      <xdr:rowOff>152400</xdr:rowOff>
    </xdr:to>
    <xdr:pic>
      <xdr:nvPicPr>
        <xdr:cNvPr id="48" name="Picture 63"/>
        <xdr:cNvPicPr preferRelativeResize="1">
          <a:picLocks noChangeAspect="1"/>
        </xdr:cNvPicPr>
      </xdr:nvPicPr>
      <xdr:blipFill>
        <a:blip r:embed="rId46"/>
        <a:stretch>
          <a:fillRect/>
        </a:stretch>
      </xdr:blipFill>
      <xdr:spPr>
        <a:xfrm>
          <a:off x="7248525" y="142303500"/>
          <a:ext cx="3400425" cy="3209925"/>
        </a:xfrm>
        <a:prstGeom prst="rect">
          <a:avLst/>
        </a:prstGeom>
        <a:noFill/>
        <a:ln w="1" cmpd="sng">
          <a:noFill/>
        </a:ln>
      </xdr:spPr>
    </xdr:pic>
    <xdr:clientData/>
  </xdr:twoCellAnchor>
  <xdr:twoCellAnchor>
    <xdr:from>
      <xdr:col>1</xdr:col>
      <xdr:colOff>723900</xdr:colOff>
      <xdr:row>0</xdr:row>
      <xdr:rowOff>19050</xdr:rowOff>
    </xdr:from>
    <xdr:to>
      <xdr:col>8</xdr:col>
      <xdr:colOff>171450</xdr:colOff>
      <xdr:row>4</xdr:row>
      <xdr:rowOff>9525</xdr:rowOff>
    </xdr:to>
    <xdr:sp>
      <xdr:nvSpPr>
        <xdr:cNvPr id="49" name="Rectangle 64"/>
        <xdr:cNvSpPr>
          <a:spLocks/>
        </xdr:cNvSpPr>
      </xdr:nvSpPr>
      <xdr:spPr>
        <a:xfrm>
          <a:off x="1990725" y="19050"/>
          <a:ext cx="4810125" cy="638175"/>
        </a:xfrm>
        <a:prstGeom prst="roundRect">
          <a:avLst/>
        </a:prstGeom>
        <a:blipFill>
          <a:blip r:embed="rId51"/>
          <a:srcRect/>
          <a:stretch>
            <a:fillRect/>
          </a:stretch>
        </a:blipFill>
        <a:ln w="9525" cmpd="sng">
          <a:solidFill>
            <a:srgbClr val="993300"/>
          </a:solidFill>
          <a:headEnd type="none"/>
          <a:tailEnd type="none"/>
        </a:ln>
      </xdr:spPr>
      <xdr:txBody>
        <a:bodyPr vertOverflow="clip" wrap="square"/>
        <a:p>
          <a:pPr algn="ctr">
            <a:defRPr/>
          </a:pPr>
          <a:r>
            <a:rPr lang="en-US" cap="none" sz="1800" b="1" i="0" u="none" baseline="0">
              <a:solidFill>
                <a:srgbClr val="800000"/>
              </a:solidFill>
            </a:rPr>
            <a:t>Apuntes de Estadística Aplicada Con Excel
Distribuciones de Datos: Ejemplos</a:t>
          </a:r>
        </a:p>
      </xdr:txBody>
    </xdr:sp>
    <xdr:clientData/>
  </xdr:twoCellAnchor>
  <xdr:twoCellAnchor editAs="oneCell">
    <xdr:from>
      <xdr:col>5</xdr:col>
      <xdr:colOff>447675</xdr:colOff>
      <xdr:row>405</xdr:row>
      <xdr:rowOff>76200</xdr:rowOff>
    </xdr:from>
    <xdr:to>
      <xdr:col>9</xdr:col>
      <xdr:colOff>190500</xdr:colOff>
      <xdr:row>408</xdr:row>
      <xdr:rowOff>38100</xdr:rowOff>
    </xdr:to>
    <xdr:pic>
      <xdr:nvPicPr>
        <xdr:cNvPr id="50" name="Picture 65"/>
        <xdr:cNvPicPr preferRelativeResize="1">
          <a:picLocks noChangeAspect="1"/>
        </xdr:cNvPicPr>
      </xdr:nvPicPr>
      <xdr:blipFill>
        <a:blip r:embed="rId47"/>
        <a:stretch>
          <a:fillRect/>
        </a:stretch>
      </xdr:blipFill>
      <xdr:spPr>
        <a:xfrm>
          <a:off x="4791075" y="65741550"/>
          <a:ext cx="2790825" cy="457200"/>
        </a:xfrm>
        <a:prstGeom prst="rect">
          <a:avLst/>
        </a:prstGeom>
        <a:solidFill>
          <a:srgbClr val="00FF00"/>
        </a:solidFill>
        <a:ln w="9525" cmpd="sng">
          <a:solidFill>
            <a:srgbClr val="FF00FF"/>
          </a:solidFill>
          <a:headEnd type="none"/>
          <a:tailEnd type="none"/>
        </a:ln>
      </xdr:spPr>
    </xdr:pic>
    <xdr:clientData/>
  </xdr:twoCellAnchor>
  <xdr:twoCellAnchor editAs="oneCell">
    <xdr:from>
      <xdr:col>9</xdr:col>
      <xdr:colOff>190500</xdr:colOff>
      <xdr:row>547</xdr:row>
      <xdr:rowOff>76200</xdr:rowOff>
    </xdr:from>
    <xdr:to>
      <xdr:col>15</xdr:col>
      <xdr:colOff>704850</xdr:colOff>
      <xdr:row>568</xdr:row>
      <xdr:rowOff>123825</xdr:rowOff>
    </xdr:to>
    <xdr:pic>
      <xdr:nvPicPr>
        <xdr:cNvPr id="51" name="Picture 66"/>
        <xdr:cNvPicPr preferRelativeResize="1">
          <a:picLocks noChangeAspect="1"/>
        </xdr:cNvPicPr>
      </xdr:nvPicPr>
      <xdr:blipFill>
        <a:blip r:embed="rId48"/>
        <a:stretch>
          <a:fillRect/>
        </a:stretch>
      </xdr:blipFill>
      <xdr:spPr>
        <a:xfrm>
          <a:off x="7581900" y="88858725"/>
          <a:ext cx="5086350" cy="3467100"/>
        </a:xfrm>
        <a:prstGeom prst="rect">
          <a:avLst/>
        </a:prstGeom>
        <a:noFill/>
        <a:ln w="1" cmpd="sng">
          <a:noFill/>
        </a:ln>
      </xdr:spPr>
    </xdr:pic>
    <xdr:clientData/>
  </xdr:twoCellAnchor>
  <xdr:twoCellAnchor editAs="oneCell">
    <xdr:from>
      <xdr:col>17</xdr:col>
      <xdr:colOff>323850</xdr:colOff>
      <xdr:row>552</xdr:row>
      <xdr:rowOff>142875</xdr:rowOff>
    </xdr:from>
    <xdr:to>
      <xdr:col>24</xdr:col>
      <xdr:colOff>76200</xdr:colOff>
      <xdr:row>571</xdr:row>
      <xdr:rowOff>66675</xdr:rowOff>
    </xdr:to>
    <xdr:pic>
      <xdr:nvPicPr>
        <xdr:cNvPr id="52" name="Picture 68"/>
        <xdr:cNvPicPr preferRelativeResize="1">
          <a:picLocks noChangeAspect="1"/>
        </xdr:cNvPicPr>
      </xdr:nvPicPr>
      <xdr:blipFill>
        <a:blip r:embed="rId49"/>
        <a:stretch>
          <a:fillRect/>
        </a:stretch>
      </xdr:blipFill>
      <xdr:spPr>
        <a:xfrm>
          <a:off x="13811250" y="89735025"/>
          <a:ext cx="5086350" cy="3028950"/>
        </a:xfrm>
        <a:prstGeom prst="rect">
          <a:avLst/>
        </a:prstGeom>
        <a:noFill/>
        <a:ln w="1" cmpd="sng">
          <a:noFill/>
        </a:ln>
      </xdr:spPr>
    </xdr:pic>
    <xdr:clientData/>
  </xdr:twoCellAnchor>
  <xdr:twoCellAnchor>
    <xdr:from>
      <xdr:col>19</xdr:col>
      <xdr:colOff>28575</xdr:colOff>
      <xdr:row>567</xdr:row>
      <xdr:rowOff>19050</xdr:rowOff>
    </xdr:from>
    <xdr:to>
      <xdr:col>19</xdr:col>
      <xdr:colOff>590550</xdr:colOff>
      <xdr:row>569</xdr:row>
      <xdr:rowOff>152400</xdr:rowOff>
    </xdr:to>
    <xdr:sp>
      <xdr:nvSpPr>
        <xdr:cNvPr id="53" name="Oval 69"/>
        <xdr:cNvSpPr>
          <a:spLocks/>
        </xdr:cNvSpPr>
      </xdr:nvSpPr>
      <xdr:spPr>
        <a:xfrm>
          <a:off x="15039975" y="92059125"/>
          <a:ext cx="561975" cy="466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95250</xdr:colOff>
      <xdr:row>570</xdr:row>
      <xdr:rowOff>0</xdr:rowOff>
    </xdr:from>
    <xdr:to>
      <xdr:col>10</xdr:col>
      <xdr:colOff>600075</xdr:colOff>
      <xdr:row>572</xdr:row>
      <xdr:rowOff>76200</xdr:rowOff>
    </xdr:to>
    <xdr:pic>
      <xdr:nvPicPr>
        <xdr:cNvPr id="54" name="Picture 70"/>
        <xdr:cNvPicPr preferRelativeResize="1">
          <a:picLocks noChangeAspect="1"/>
        </xdr:cNvPicPr>
      </xdr:nvPicPr>
      <xdr:blipFill>
        <a:blip r:embed="rId50"/>
        <a:stretch>
          <a:fillRect/>
        </a:stretch>
      </xdr:blipFill>
      <xdr:spPr>
        <a:xfrm>
          <a:off x="5962650" y="92535375"/>
          <a:ext cx="2790825" cy="400050"/>
        </a:xfrm>
        <a:prstGeom prst="rect">
          <a:avLst/>
        </a:prstGeom>
        <a:solidFill>
          <a:srgbClr val="C0C0C0"/>
        </a:solidFill>
        <a:ln w="9525" cmpd="sng">
          <a:solidFill>
            <a:srgbClr val="FF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9</xdr:row>
      <xdr:rowOff>19050</xdr:rowOff>
    </xdr:from>
    <xdr:to>
      <xdr:col>8</xdr:col>
      <xdr:colOff>352425</xdr:colOff>
      <xdr:row>22</xdr:row>
      <xdr:rowOff>38100</xdr:rowOff>
    </xdr:to>
    <xdr:sp>
      <xdr:nvSpPr>
        <xdr:cNvPr id="1" name="TextBox 281"/>
        <xdr:cNvSpPr txBox="1">
          <a:spLocks noChangeArrowheads="1"/>
        </xdr:cNvSpPr>
      </xdr:nvSpPr>
      <xdr:spPr>
        <a:xfrm>
          <a:off x="4086225" y="1476375"/>
          <a:ext cx="2447925" cy="2143125"/>
        </a:xfrm>
        <a:prstGeom prst="rect">
          <a:avLst/>
        </a:prstGeom>
        <a:solidFill>
          <a:srgbClr val="800000"/>
        </a:solidFill>
        <a:ln w="9525" cmpd="sng">
          <a:solidFill>
            <a:srgbClr val="FFFF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
Una inversor ha decidido colocar su dinero en un proyecto agrícola consistente en la reproducción de una especie de gallina con muchas posibilidades de producción de carne. El inversor confía en su socio, un zootecnista dedicado a la crianza de aves pues sabe poco de estas, pero si conoce de análisis de la producción y sobre todo, del flujo de dinero encargándose del análisis de los datos.
</a:t>
          </a:r>
        </a:p>
      </xdr:txBody>
    </xdr:sp>
    <xdr:clientData/>
  </xdr:twoCellAnchor>
  <xdr:twoCellAnchor>
    <xdr:from>
      <xdr:col>1</xdr:col>
      <xdr:colOff>314325</xdr:colOff>
      <xdr:row>0</xdr:row>
      <xdr:rowOff>19050</xdr:rowOff>
    </xdr:from>
    <xdr:to>
      <xdr:col>7</xdr:col>
      <xdr:colOff>514350</xdr:colOff>
      <xdr:row>4</xdr:row>
      <xdr:rowOff>9525</xdr:rowOff>
    </xdr:to>
    <xdr:sp>
      <xdr:nvSpPr>
        <xdr:cNvPr id="2" name="Rectangle 282"/>
        <xdr:cNvSpPr>
          <a:spLocks/>
        </xdr:cNvSpPr>
      </xdr:nvSpPr>
      <xdr:spPr>
        <a:xfrm>
          <a:off x="1085850" y="19050"/>
          <a:ext cx="4838700" cy="638175"/>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800" b="1" i="0" u="none" baseline="0">
              <a:solidFill>
                <a:srgbClr val="800000"/>
              </a:solidFill>
            </a:rPr>
            <a:t>Apuntes de Estadística Aplicada Con Excel
Distribuciones de Datos: Generador de Datos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19050</xdr:rowOff>
    </xdr:from>
    <xdr:to>
      <xdr:col>7</xdr:col>
      <xdr:colOff>523875</xdr:colOff>
      <xdr:row>4</xdr:row>
      <xdr:rowOff>9525</xdr:rowOff>
    </xdr:to>
    <xdr:sp>
      <xdr:nvSpPr>
        <xdr:cNvPr id="1" name="Rectangle 3"/>
        <xdr:cNvSpPr>
          <a:spLocks/>
        </xdr:cNvSpPr>
      </xdr:nvSpPr>
      <xdr:spPr>
        <a:xfrm>
          <a:off x="1076325" y="19050"/>
          <a:ext cx="4781550" cy="638175"/>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800" b="1" i="0" u="none" baseline="0">
              <a:solidFill>
                <a:srgbClr val="800000"/>
              </a:solidFill>
            </a:rPr>
            <a:t>Apuntes de Estadística Aplicada Con Excel
Distribuciones de Datos: Tablas Estadísticas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E52" sqref="E52"/>
    </sheetView>
  </sheetViews>
  <sheetFormatPr defaultColWidth="11.421875" defaultRowHeight="12.75"/>
  <cols>
    <col min="1" max="1" width="13.57421875" style="226" customWidth="1"/>
    <col min="2" max="2" width="12.7109375" style="226" customWidth="1"/>
    <col min="3" max="16384" width="11.57421875" style="226" customWidth="1"/>
  </cols>
  <sheetData>
    <row r="6" ht="12.75"/>
    <row r="7" ht="12.75"/>
    <row r="8" ht="12.75"/>
    <row r="9" ht="12.75"/>
    <row r="10" ht="12.75"/>
    <row r="14" ht="12.75"/>
    <row r="15" ht="12.75"/>
    <row r="16" ht="12.75"/>
    <row r="17" ht="12.75"/>
    <row r="18" ht="12.75"/>
    <row r="19" ht="12.75"/>
    <row r="20" ht="12.75"/>
    <row r="21" ht="12.75"/>
    <row r="22" ht="12.75"/>
    <row r="23" ht="12.75"/>
    <row r="24" ht="12.75"/>
    <row r="25" ht="12.75"/>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9:L992"/>
  <sheetViews>
    <sheetView workbookViewId="0" topLeftCell="A974">
      <selection activeCell="D995" sqref="D995"/>
    </sheetView>
  </sheetViews>
  <sheetFormatPr defaultColWidth="11.421875" defaultRowHeight="12.75"/>
  <cols>
    <col min="1" max="1" width="19.00390625" style="0" customWidth="1"/>
    <col min="2" max="2" width="11.8515625" style="0" customWidth="1"/>
  </cols>
  <sheetData>
    <row r="9" spans="1:2" ht="12.75">
      <c r="A9" s="220" t="s">
        <v>157</v>
      </c>
      <c r="B9" s="220" t="s">
        <v>156</v>
      </c>
    </row>
    <row r="10" spans="1:4" ht="12.75">
      <c r="A10" s="1"/>
      <c r="B10" s="2" t="s">
        <v>0</v>
      </c>
      <c r="C10" s="3" t="s">
        <v>1</v>
      </c>
      <c r="D10" s="4" t="s">
        <v>2</v>
      </c>
    </row>
    <row r="11" spans="1:4" ht="13.5" thickBot="1">
      <c r="A11" s="5" t="s">
        <v>3</v>
      </c>
      <c r="B11" s="6" t="s">
        <v>4</v>
      </c>
      <c r="C11" s="5" t="s">
        <v>5</v>
      </c>
      <c r="D11" s="7" t="s">
        <v>6</v>
      </c>
    </row>
    <row r="12" spans="1:4" ht="13.5" thickTop="1">
      <c r="A12" s="8">
        <v>1</v>
      </c>
      <c r="B12" s="9"/>
      <c r="C12" s="10"/>
      <c r="D12" s="11"/>
    </row>
    <row r="13" spans="1:4" ht="12.75">
      <c r="A13" s="8">
        <v>2</v>
      </c>
      <c r="B13" s="9"/>
      <c r="C13" s="10"/>
      <c r="D13" s="11"/>
    </row>
    <row r="14" spans="1:4" ht="12.75">
      <c r="A14" s="8">
        <v>3</v>
      </c>
      <c r="B14" s="9"/>
      <c r="C14" s="10"/>
      <c r="D14" s="11"/>
    </row>
    <row r="15" spans="1:4" ht="12.75">
      <c r="A15" s="8">
        <v>4</v>
      </c>
      <c r="B15" s="9"/>
      <c r="C15" s="10"/>
      <c r="D15" s="11"/>
    </row>
    <row r="16" spans="1:4" ht="12.75">
      <c r="A16" s="8">
        <v>5</v>
      </c>
      <c r="B16" s="9"/>
      <c r="C16" s="10"/>
      <c r="D16" s="11"/>
    </row>
    <row r="17" spans="1:4" ht="12.75">
      <c r="A17" s="8">
        <v>6</v>
      </c>
      <c r="B17" s="9"/>
      <c r="C17" s="10"/>
      <c r="D17" s="11"/>
    </row>
    <row r="18" spans="1:4" ht="12.75">
      <c r="A18" s="8">
        <v>7</v>
      </c>
      <c r="B18" s="9"/>
      <c r="C18" s="10"/>
      <c r="D18" s="11"/>
    </row>
    <row r="19" spans="1:4" ht="12.75">
      <c r="A19" s="8">
        <v>8</v>
      </c>
      <c r="B19" s="9"/>
      <c r="C19" s="10"/>
      <c r="D19" s="11"/>
    </row>
    <row r="20" spans="1:4" ht="12.75">
      <c r="A20" s="8">
        <v>9</v>
      </c>
      <c r="B20" s="9"/>
      <c r="C20" s="10"/>
      <c r="D20" s="11"/>
    </row>
    <row r="21" spans="1:4" ht="12.75">
      <c r="A21" s="8">
        <v>10</v>
      </c>
      <c r="B21" s="9"/>
      <c r="C21" s="10"/>
      <c r="D21" s="11"/>
    </row>
    <row r="22" spans="1:4" ht="12.75">
      <c r="A22" s="8">
        <v>11</v>
      </c>
      <c r="B22" s="9"/>
      <c r="C22" s="10"/>
      <c r="D22" s="11"/>
    </row>
    <row r="23" spans="1:4" ht="12.75">
      <c r="A23" s="8">
        <v>12</v>
      </c>
      <c r="B23" s="9"/>
      <c r="C23" s="10"/>
      <c r="D23" s="11"/>
    </row>
    <row r="24" spans="1:4" ht="12.75">
      <c r="A24" s="8">
        <v>13</v>
      </c>
      <c r="B24" s="9"/>
      <c r="C24" s="10"/>
      <c r="D24" s="11"/>
    </row>
    <row r="25" spans="1:4" ht="12.75">
      <c r="A25" s="8">
        <v>14</v>
      </c>
      <c r="B25" s="9"/>
      <c r="C25" s="10"/>
      <c r="D25" s="11"/>
    </row>
    <row r="26" spans="1:4" ht="12.75">
      <c r="A26" s="8">
        <v>15</v>
      </c>
      <c r="B26" s="9"/>
      <c r="C26" s="10"/>
      <c r="D26" s="11"/>
    </row>
    <row r="27" spans="1:4" ht="12.75">
      <c r="A27" s="8">
        <v>16</v>
      </c>
      <c r="B27" s="9"/>
      <c r="C27" s="10"/>
      <c r="D27" s="11"/>
    </row>
    <row r="28" spans="1:4" ht="12.75">
      <c r="A28" s="8">
        <v>17</v>
      </c>
      <c r="B28" s="9"/>
      <c r="C28" s="10"/>
      <c r="D28" s="11"/>
    </row>
    <row r="29" spans="1:4" ht="12.75">
      <c r="A29" s="8">
        <v>18</v>
      </c>
      <c r="B29" s="9"/>
      <c r="C29" s="10"/>
      <c r="D29" s="11"/>
    </row>
    <row r="30" spans="1:4" ht="12.75">
      <c r="A30" s="8">
        <v>19</v>
      </c>
      <c r="B30" s="9"/>
      <c r="C30" s="10"/>
      <c r="D30" s="11"/>
    </row>
    <row r="31" spans="1:4" ht="12.75">
      <c r="A31" s="8">
        <v>20</v>
      </c>
      <c r="B31" s="9"/>
      <c r="C31" s="10"/>
      <c r="D31" s="11"/>
    </row>
    <row r="32" spans="1:4" ht="12.75">
      <c r="A32" s="8">
        <v>21</v>
      </c>
      <c r="B32" s="9"/>
      <c r="C32" s="10"/>
      <c r="D32" s="11"/>
    </row>
    <row r="33" spans="1:4" ht="12.75">
      <c r="A33" s="8">
        <v>22</v>
      </c>
      <c r="B33" s="9"/>
      <c r="C33" s="10"/>
      <c r="D33" s="11"/>
    </row>
    <row r="34" spans="1:4" ht="12.75">
      <c r="A34" s="8">
        <v>23</v>
      </c>
      <c r="B34" s="9"/>
      <c r="C34" s="10"/>
      <c r="D34" s="11"/>
    </row>
    <row r="35" spans="1:4" ht="12.75">
      <c r="A35" s="8">
        <v>24</v>
      </c>
      <c r="B35" s="9"/>
      <c r="C35" s="10"/>
      <c r="D35" s="11"/>
    </row>
    <row r="36" spans="1:4" ht="12.75">
      <c r="A36" s="8">
        <v>25</v>
      </c>
      <c r="B36" s="9"/>
      <c r="C36" s="10"/>
      <c r="D36" s="11"/>
    </row>
    <row r="37" spans="1:4" ht="12.75">
      <c r="A37" s="8">
        <v>26</v>
      </c>
      <c r="B37" s="9"/>
      <c r="C37" s="10"/>
      <c r="D37" s="11"/>
    </row>
    <row r="38" spans="1:4" ht="12.75">
      <c r="A38" s="8">
        <v>27</v>
      </c>
      <c r="B38" s="9"/>
      <c r="C38" s="10"/>
      <c r="D38" s="11"/>
    </row>
    <row r="39" spans="1:4" ht="12.75">
      <c r="A39" s="8">
        <v>28</v>
      </c>
      <c r="B39" s="9"/>
      <c r="C39" s="10"/>
      <c r="D39" s="11"/>
    </row>
    <row r="40" spans="1:4" ht="12.75">
      <c r="A40" s="8">
        <v>29</v>
      </c>
      <c r="B40" s="9"/>
      <c r="C40" s="10"/>
      <c r="D40" s="11"/>
    </row>
    <row r="41" spans="1:4" ht="12.75">
      <c r="A41" s="8">
        <v>30</v>
      </c>
      <c r="B41" s="9"/>
      <c r="C41" s="10"/>
      <c r="D41" s="11"/>
    </row>
    <row r="42" spans="1:4" ht="12.75">
      <c r="A42" s="8">
        <v>31</v>
      </c>
      <c r="B42" s="9"/>
      <c r="C42" s="10"/>
      <c r="D42" s="11"/>
    </row>
    <row r="43" spans="1:4" ht="12.75">
      <c r="A43" s="8">
        <v>32</v>
      </c>
      <c r="B43" s="9"/>
      <c r="C43" s="10"/>
      <c r="D43" s="11"/>
    </row>
    <row r="44" spans="1:4" ht="12.75">
      <c r="A44" s="8">
        <v>33</v>
      </c>
      <c r="B44" s="9"/>
      <c r="C44" s="10"/>
      <c r="D44" s="11"/>
    </row>
    <row r="45" spans="1:4" ht="12.75">
      <c r="A45" s="8">
        <v>34</v>
      </c>
      <c r="B45" s="9"/>
      <c r="C45" s="10"/>
      <c r="D45" s="11"/>
    </row>
    <row r="46" spans="1:4" ht="12.75">
      <c r="A46" s="8">
        <v>35</v>
      </c>
      <c r="B46" s="9"/>
      <c r="C46" s="10"/>
      <c r="D46" s="11"/>
    </row>
    <row r="47" spans="1:4" ht="12.75">
      <c r="A47" s="8">
        <v>36</v>
      </c>
      <c r="B47" s="9"/>
      <c r="C47" s="10"/>
      <c r="D47" s="11"/>
    </row>
    <row r="48" spans="1:4" ht="12.75">
      <c r="A48" s="8">
        <v>37</v>
      </c>
      <c r="B48" s="9"/>
      <c r="C48" s="10"/>
      <c r="D48" s="11"/>
    </row>
    <row r="49" spans="1:4" ht="12.75">
      <c r="A49" s="8">
        <v>38</v>
      </c>
      <c r="B49" s="9"/>
      <c r="C49" s="10"/>
      <c r="D49" s="11"/>
    </row>
    <row r="50" spans="1:4" ht="12.75">
      <c r="A50" s="8">
        <v>39</v>
      </c>
      <c r="B50" s="9"/>
      <c r="C50" s="10"/>
      <c r="D50" s="11"/>
    </row>
    <row r="51" spans="1:4" ht="12.75">
      <c r="A51" s="8">
        <v>40</v>
      </c>
      <c r="B51" s="9"/>
      <c r="C51" s="10"/>
      <c r="D51" s="11"/>
    </row>
    <row r="52" spans="1:4" ht="12.75">
      <c r="A52" s="8">
        <v>41</v>
      </c>
      <c r="B52" s="9"/>
      <c r="C52" s="10"/>
      <c r="D52" s="11"/>
    </row>
    <row r="53" spans="1:4" ht="12.75">
      <c r="A53" s="8">
        <v>42</v>
      </c>
      <c r="B53" s="9"/>
      <c r="C53" s="10"/>
      <c r="D53" s="11"/>
    </row>
    <row r="54" spans="1:4" ht="12.75">
      <c r="A54" s="8">
        <v>43</v>
      </c>
      <c r="B54" s="9"/>
      <c r="C54" s="10"/>
      <c r="D54" s="11"/>
    </row>
    <row r="55" spans="1:4" ht="12.75">
      <c r="A55" s="8">
        <v>44</v>
      </c>
      <c r="B55" s="9"/>
      <c r="C55" s="10"/>
      <c r="D55" s="11"/>
    </row>
    <row r="56" spans="1:4" ht="12.75">
      <c r="A56" s="8">
        <v>45</v>
      </c>
      <c r="B56" s="9"/>
      <c r="C56" s="10"/>
      <c r="D56" s="11"/>
    </row>
    <row r="57" spans="1:4" ht="12.75">
      <c r="A57" s="8">
        <v>46</v>
      </c>
      <c r="B57" s="9"/>
      <c r="C57" s="10"/>
      <c r="D57" s="11"/>
    </row>
    <row r="58" spans="1:4" ht="12.75">
      <c r="A58" s="8">
        <v>47</v>
      </c>
      <c r="B58" s="9"/>
      <c r="C58" s="10"/>
      <c r="D58" s="11"/>
    </row>
    <row r="59" spans="1:4" ht="12.75">
      <c r="A59" s="8">
        <v>48</v>
      </c>
      <c r="B59" s="9"/>
      <c r="C59" s="10"/>
      <c r="D59" s="11"/>
    </row>
    <row r="60" spans="1:4" ht="12.75">
      <c r="A60" s="8">
        <v>49</v>
      </c>
      <c r="B60" s="9"/>
      <c r="C60" s="10"/>
      <c r="D60" s="11"/>
    </row>
    <row r="61" spans="1:4" ht="12.75">
      <c r="A61" s="8">
        <v>50</v>
      </c>
      <c r="B61" s="9"/>
      <c r="C61" s="10"/>
      <c r="D61" s="11"/>
    </row>
    <row r="62" spans="1:4" ht="12.75">
      <c r="A62" s="8">
        <v>51</v>
      </c>
      <c r="B62" s="9"/>
      <c r="C62" s="10"/>
      <c r="D62" s="11"/>
    </row>
    <row r="63" spans="1:4" ht="12.75">
      <c r="A63" s="8">
        <v>52</v>
      </c>
      <c r="B63" s="9"/>
      <c r="C63" s="10"/>
      <c r="D63" s="11"/>
    </row>
    <row r="64" spans="1:4" ht="12.75">
      <c r="A64" s="8">
        <v>53</v>
      </c>
      <c r="B64" s="9"/>
      <c r="C64" s="10"/>
      <c r="D64" s="11"/>
    </row>
    <row r="65" spans="1:4" ht="12.75">
      <c r="A65" s="8">
        <v>54</v>
      </c>
      <c r="B65" s="9"/>
      <c r="C65" s="10"/>
      <c r="D65" s="11"/>
    </row>
    <row r="66" spans="1:4" ht="12.75">
      <c r="A66" s="8">
        <v>55</v>
      </c>
      <c r="B66" s="9"/>
      <c r="C66" s="10"/>
      <c r="D66" s="11"/>
    </row>
    <row r="67" spans="1:4" ht="12.75">
      <c r="A67" s="8">
        <v>56</v>
      </c>
      <c r="B67" s="9"/>
      <c r="C67" s="10"/>
      <c r="D67" s="11"/>
    </row>
    <row r="68" spans="1:4" ht="12.75">
      <c r="A68" s="8">
        <v>57</v>
      </c>
      <c r="B68" s="9"/>
      <c r="C68" s="10"/>
      <c r="D68" s="11"/>
    </row>
    <row r="69" spans="1:4" ht="12.75">
      <c r="A69" s="8">
        <v>58</v>
      </c>
      <c r="B69" s="9"/>
      <c r="C69" s="10"/>
      <c r="D69" s="11"/>
    </row>
    <row r="70" spans="1:4" ht="12.75">
      <c r="A70" s="8">
        <v>59</v>
      </c>
      <c r="B70" s="9"/>
      <c r="C70" s="10"/>
      <c r="D70" s="11"/>
    </row>
    <row r="71" spans="1:4" ht="12.75">
      <c r="A71" s="8">
        <v>60</v>
      </c>
      <c r="B71" s="9"/>
      <c r="C71" s="10"/>
      <c r="D71" s="11"/>
    </row>
    <row r="72" spans="1:4" ht="12.75">
      <c r="A72" s="8">
        <v>61</v>
      </c>
      <c r="B72" s="9"/>
      <c r="C72" s="10"/>
      <c r="D72" s="11"/>
    </row>
    <row r="73" spans="1:4" ht="12.75">
      <c r="A73" s="8">
        <v>62</v>
      </c>
      <c r="B73" s="9"/>
      <c r="C73" s="10"/>
      <c r="D73" s="11"/>
    </row>
    <row r="74" spans="1:4" ht="12.75">
      <c r="A74" s="8">
        <v>63</v>
      </c>
      <c r="B74" s="9"/>
      <c r="C74" s="10"/>
      <c r="D74" s="11"/>
    </row>
    <row r="75" spans="1:4" ht="12.75">
      <c r="A75" s="8">
        <v>64</v>
      </c>
      <c r="B75" s="9"/>
      <c r="C75" s="10"/>
      <c r="D75" s="11"/>
    </row>
    <row r="76" spans="1:4" ht="12.75">
      <c r="A76" s="8">
        <v>65</v>
      </c>
      <c r="B76" s="9"/>
      <c r="C76" s="10"/>
      <c r="D76" s="11"/>
    </row>
    <row r="77" spans="1:4" ht="12.75">
      <c r="A77" s="8">
        <v>66</v>
      </c>
      <c r="B77" s="9"/>
      <c r="C77" s="10"/>
      <c r="D77" s="11"/>
    </row>
    <row r="78" spans="1:4" ht="12.75">
      <c r="A78" s="8">
        <v>67</v>
      </c>
      <c r="B78" s="9"/>
      <c r="C78" s="10"/>
      <c r="D78" s="11"/>
    </row>
    <row r="79" spans="1:4" ht="12.75">
      <c r="A79" s="8">
        <v>68</v>
      </c>
      <c r="B79" s="9"/>
      <c r="C79" s="10"/>
      <c r="D79" s="11"/>
    </row>
    <row r="80" spans="1:4" ht="12.75">
      <c r="A80" s="8">
        <v>69</v>
      </c>
      <c r="B80" s="9"/>
      <c r="C80" s="10"/>
      <c r="D80" s="11"/>
    </row>
    <row r="81" spans="1:4" ht="12.75">
      <c r="A81" s="8">
        <v>70</v>
      </c>
      <c r="B81" s="9"/>
      <c r="C81" s="10"/>
      <c r="D81" s="11"/>
    </row>
    <row r="82" spans="1:4" ht="12.75">
      <c r="A82" s="8">
        <v>71</v>
      </c>
      <c r="B82" s="9"/>
      <c r="C82" s="10"/>
      <c r="D82" s="11"/>
    </row>
    <row r="83" spans="1:4" ht="12.75">
      <c r="A83" s="8">
        <v>72</v>
      </c>
      <c r="B83" s="9"/>
      <c r="C83" s="10"/>
      <c r="D83" s="11"/>
    </row>
    <row r="84" spans="1:4" ht="12.75">
      <c r="A84" s="8">
        <v>73</v>
      </c>
      <c r="B84" s="9"/>
      <c r="C84" s="10"/>
      <c r="D84" s="11"/>
    </row>
    <row r="85" spans="1:4" ht="12.75">
      <c r="A85" s="8">
        <v>74</v>
      </c>
      <c r="B85" s="9"/>
      <c r="C85" s="10"/>
      <c r="D85" s="11"/>
    </row>
    <row r="86" spans="1:4" ht="12.75">
      <c r="A86" s="8">
        <v>75</v>
      </c>
      <c r="B86" s="9"/>
      <c r="C86" s="10"/>
      <c r="D86" s="11"/>
    </row>
    <row r="87" spans="1:4" ht="12.75">
      <c r="A87" s="8">
        <v>76</v>
      </c>
      <c r="B87" s="9"/>
      <c r="C87" s="10"/>
      <c r="D87" s="11"/>
    </row>
    <row r="88" spans="1:4" ht="12.75">
      <c r="A88" s="8">
        <v>77</v>
      </c>
      <c r="B88" s="9"/>
      <c r="C88" s="10"/>
      <c r="D88" s="11"/>
    </row>
    <row r="89" spans="1:4" ht="12.75">
      <c r="A89" s="8">
        <v>78</v>
      </c>
      <c r="B89" s="9"/>
      <c r="C89" s="10"/>
      <c r="D89" s="11"/>
    </row>
    <row r="90" spans="1:4" ht="12.75">
      <c r="A90" s="8">
        <v>79</v>
      </c>
      <c r="B90" s="9"/>
      <c r="C90" s="10"/>
      <c r="D90" s="11"/>
    </row>
    <row r="91" spans="1:4" ht="12.75">
      <c r="A91" s="8">
        <v>80</v>
      </c>
      <c r="B91" s="9"/>
      <c r="C91" s="10"/>
      <c r="D91" s="11"/>
    </row>
    <row r="92" spans="1:4" ht="12.75">
      <c r="A92" s="8">
        <v>81</v>
      </c>
      <c r="B92" s="9"/>
      <c r="C92" s="10"/>
      <c r="D92" s="11"/>
    </row>
    <row r="93" spans="1:4" ht="12.75">
      <c r="A93" s="8">
        <v>82</v>
      </c>
      <c r="B93" s="9"/>
      <c r="C93" s="10"/>
      <c r="D93" s="11"/>
    </row>
    <row r="94" spans="1:4" ht="12.75">
      <c r="A94" s="8">
        <v>83</v>
      </c>
      <c r="B94" s="9"/>
      <c r="C94" s="10"/>
      <c r="D94" s="11"/>
    </row>
    <row r="95" spans="1:4" ht="12.75">
      <c r="A95" s="8">
        <v>84</v>
      </c>
      <c r="B95" s="9"/>
      <c r="C95" s="10"/>
      <c r="D95" s="11"/>
    </row>
    <row r="96" spans="1:4" ht="12.75">
      <c r="A96" s="8">
        <v>85</v>
      </c>
      <c r="B96" s="9"/>
      <c r="C96" s="10"/>
      <c r="D96" s="11"/>
    </row>
    <row r="97" spans="1:4" ht="12.75">
      <c r="A97" s="8">
        <v>86</v>
      </c>
      <c r="B97" s="9"/>
      <c r="C97" s="10"/>
      <c r="D97" s="11"/>
    </row>
    <row r="98" spans="1:4" ht="12.75">
      <c r="A98" s="8">
        <v>87</v>
      </c>
      <c r="B98" s="9"/>
      <c r="C98" s="10"/>
      <c r="D98" s="11"/>
    </row>
    <row r="99" spans="1:4" ht="12.75">
      <c r="A99" s="8">
        <v>88</v>
      </c>
      <c r="B99" s="9"/>
      <c r="C99" s="10"/>
      <c r="D99" s="11"/>
    </row>
    <row r="100" spans="1:4" ht="12.75">
      <c r="A100" s="8">
        <v>89</v>
      </c>
      <c r="B100" s="9"/>
      <c r="C100" s="10"/>
      <c r="D100" s="11"/>
    </row>
    <row r="101" spans="1:4" ht="12.75">
      <c r="A101" s="8">
        <v>90</v>
      </c>
      <c r="B101" s="9"/>
      <c r="C101" s="10"/>
      <c r="D101" s="11"/>
    </row>
    <row r="102" spans="1:4" ht="12.75">
      <c r="A102" s="8">
        <v>91</v>
      </c>
      <c r="B102" s="9"/>
      <c r="C102" s="10"/>
      <c r="D102" s="11"/>
    </row>
    <row r="103" spans="1:4" ht="12.75">
      <c r="A103" s="8">
        <v>92</v>
      </c>
      <c r="B103" s="9"/>
      <c r="C103" s="10"/>
      <c r="D103" s="11"/>
    </row>
    <row r="104" spans="1:4" ht="12.75">
      <c r="A104" s="8">
        <v>93</v>
      </c>
      <c r="B104" s="9"/>
      <c r="C104" s="10"/>
      <c r="D104" s="11"/>
    </row>
    <row r="105" spans="1:4" ht="12.75">
      <c r="A105" s="8">
        <v>94</v>
      </c>
      <c r="B105" s="9"/>
      <c r="C105" s="10"/>
      <c r="D105" s="11"/>
    </row>
    <row r="106" spans="1:4" ht="12.75">
      <c r="A106" s="8">
        <v>95</v>
      </c>
      <c r="B106" s="9"/>
      <c r="C106" s="10"/>
      <c r="D106" s="11"/>
    </row>
    <row r="107" spans="1:4" ht="12.75">
      <c r="A107" s="8">
        <v>96</v>
      </c>
      <c r="B107" s="9"/>
      <c r="C107" s="10"/>
      <c r="D107" s="11"/>
    </row>
    <row r="108" spans="1:4" ht="12.75">
      <c r="A108" s="8">
        <v>97</v>
      </c>
      <c r="B108" s="9"/>
      <c r="C108" s="10"/>
      <c r="D108" s="11"/>
    </row>
    <row r="109" spans="1:4" ht="12.75">
      <c r="A109" s="8">
        <v>98</v>
      </c>
      <c r="B109" s="9"/>
      <c r="C109" s="10"/>
      <c r="D109" s="11"/>
    </row>
    <row r="110" spans="1:4" ht="12.75">
      <c r="A110" s="8">
        <v>99</v>
      </c>
      <c r="B110" s="9"/>
      <c r="C110" s="10"/>
      <c r="D110" s="11"/>
    </row>
    <row r="111" spans="1:4" ht="12.75">
      <c r="A111" s="8">
        <v>100</v>
      </c>
      <c r="B111" s="9"/>
      <c r="C111" s="10"/>
      <c r="D111" s="11"/>
    </row>
    <row r="112" spans="1:4" ht="12.75">
      <c r="A112" s="8">
        <v>101</v>
      </c>
      <c r="B112" s="9"/>
      <c r="C112" s="10"/>
      <c r="D112" s="11"/>
    </row>
    <row r="113" spans="1:4" ht="12.75">
      <c r="A113" s="8">
        <v>102</v>
      </c>
      <c r="B113" s="9"/>
      <c r="C113" s="10"/>
      <c r="D113" s="11"/>
    </row>
    <row r="114" spans="1:4" ht="12.75">
      <c r="A114" s="8">
        <v>103</v>
      </c>
      <c r="B114" s="9"/>
      <c r="C114" s="10"/>
      <c r="D114" s="11"/>
    </row>
    <row r="115" spans="1:4" ht="12.75">
      <c r="A115" s="8">
        <v>104</v>
      </c>
      <c r="B115" s="9"/>
      <c r="C115" s="10"/>
      <c r="D115" s="11"/>
    </row>
    <row r="116" spans="1:4" ht="12.75">
      <c r="A116" s="8">
        <v>105</v>
      </c>
      <c r="B116" s="9"/>
      <c r="C116" s="10"/>
      <c r="D116" s="11"/>
    </row>
    <row r="117" spans="1:4" ht="12.75">
      <c r="A117" s="8">
        <v>106</v>
      </c>
      <c r="B117" s="9"/>
      <c r="C117" s="10"/>
      <c r="D117" s="11"/>
    </row>
    <row r="118" spans="1:4" ht="12.75">
      <c r="A118" s="8">
        <v>107</v>
      </c>
      <c r="B118" s="9"/>
      <c r="C118" s="10"/>
      <c r="D118" s="11"/>
    </row>
    <row r="119" spans="1:4" ht="12.75">
      <c r="A119" s="8">
        <v>108</v>
      </c>
      <c r="B119" s="9"/>
      <c r="C119" s="10"/>
      <c r="D119" s="11"/>
    </row>
    <row r="120" spans="1:4" ht="12.75">
      <c r="A120" s="8">
        <v>109</v>
      </c>
      <c r="B120" s="9"/>
      <c r="C120" s="10"/>
      <c r="D120" s="11"/>
    </row>
    <row r="121" spans="1:4" ht="12.75">
      <c r="A121" s="8">
        <v>110</v>
      </c>
      <c r="B121" s="9"/>
      <c r="C121" s="10"/>
      <c r="D121" s="11"/>
    </row>
    <row r="122" spans="1:4" ht="12.75">
      <c r="A122" s="8">
        <v>111</v>
      </c>
      <c r="B122" s="9"/>
      <c r="C122" s="10"/>
      <c r="D122" s="11"/>
    </row>
    <row r="123" spans="1:4" ht="12.75">
      <c r="A123" s="8">
        <v>112</v>
      </c>
      <c r="B123" s="9"/>
      <c r="C123" s="10"/>
      <c r="D123" s="11"/>
    </row>
    <row r="124" spans="1:4" ht="12.75">
      <c r="A124" s="8">
        <v>113</v>
      </c>
      <c r="B124" s="9"/>
      <c r="C124" s="10"/>
      <c r="D124" s="11"/>
    </row>
    <row r="125" spans="1:4" ht="12.75">
      <c r="A125" s="8">
        <v>114</v>
      </c>
      <c r="B125" s="9"/>
      <c r="C125" s="10"/>
      <c r="D125" s="11"/>
    </row>
    <row r="126" spans="1:4" ht="12.75">
      <c r="A126" s="8">
        <v>115</v>
      </c>
      <c r="B126" s="9"/>
      <c r="C126" s="10"/>
      <c r="D126" s="11"/>
    </row>
    <row r="127" spans="1:4" ht="12.75">
      <c r="A127" s="8">
        <v>116</v>
      </c>
      <c r="B127" s="9"/>
      <c r="C127" s="10"/>
      <c r="D127" s="11"/>
    </row>
    <row r="128" spans="1:4" ht="12.75">
      <c r="A128" s="8">
        <v>117</v>
      </c>
      <c r="B128" s="9"/>
      <c r="C128" s="10"/>
      <c r="D128" s="11"/>
    </row>
    <row r="129" spans="1:4" ht="12.75">
      <c r="A129" s="8">
        <v>118</v>
      </c>
      <c r="B129" s="9"/>
      <c r="C129" s="10"/>
      <c r="D129" s="11"/>
    </row>
    <row r="130" spans="1:4" ht="12.75">
      <c r="A130" s="8">
        <v>119</v>
      </c>
      <c r="B130" s="9"/>
      <c r="C130" s="10"/>
      <c r="D130" s="11"/>
    </row>
    <row r="131" spans="1:4" ht="12.75">
      <c r="A131" s="8">
        <v>120</v>
      </c>
      <c r="B131" s="9"/>
      <c r="C131" s="10"/>
      <c r="D131" s="11"/>
    </row>
    <row r="132" spans="1:4" ht="12.75">
      <c r="A132" s="8">
        <v>121</v>
      </c>
      <c r="B132" s="9"/>
      <c r="C132" s="10"/>
      <c r="D132" s="11"/>
    </row>
    <row r="133" spans="1:4" ht="12.75">
      <c r="A133" s="8">
        <v>122</v>
      </c>
      <c r="B133" s="9"/>
      <c r="C133" s="10"/>
      <c r="D133" s="11"/>
    </row>
    <row r="134" spans="1:4" ht="12.75">
      <c r="A134" s="8">
        <v>123</v>
      </c>
      <c r="B134" s="9"/>
      <c r="C134" s="10"/>
      <c r="D134" s="11"/>
    </row>
    <row r="135" spans="1:4" ht="12.75">
      <c r="A135" s="8">
        <v>124</v>
      </c>
      <c r="B135" s="9"/>
      <c r="C135" s="10"/>
      <c r="D135" s="11"/>
    </row>
    <row r="136" spans="1:4" ht="12.75">
      <c r="A136" s="8">
        <v>125</v>
      </c>
      <c r="B136" s="9"/>
      <c r="C136" s="10"/>
      <c r="D136" s="11"/>
    </row>
    <row r="137" spans="1:4" ht="12.75">
      <c r="A137" s="8">
        <v>126</v>
      </c>
      <c r="B137" s="9"/>
      <c r="C137" s="10"/>
      <c r="D137" s="11"/>
    </row>
    <row r="138" spans="1:4" ht="12.75">
      <c r="A138" s="8">
        <v>127</v>
      </c>
      <c r="B138" s="9"/>
      <c r="C138" s="10"/>
      <c r="D138" s="11"/>
    </row>
    <row r="139" spans="1:4" ht="12.75">
      <c r="A139" s="8">
        <v>128</v>
      </c>
      <c r="B139" s="9"/>
      <c r="C139" s="10"/>
      <c r="D139" s="11"/>
    </row>
    <row r="140" spans="1:4" ht="12.75">
      <c r="A140" s="8">
        <v>129</v>
      </c>
      <c r="B140" s="9"/>
      <c r="C140" s="10"/>
      <c r="D140" s="11"/>
    </row>
    <row r="141" spans="1:4" ht="12.75">
      <c r="A141" s="8">
        <v>130</v>
      </c>
      <c r="B141" s="9"/>
      <c r="C141" s="10"/>
      <c r="D141" s="11"/>
    </row>
    <row r="142" spans="1:4" ht="12.75">
      <c r="A142" s="8">
        <v>131</v>
      </c>
      <c r="B142" s="9"/>
      <c r="C142" s="10"/>
      <c r="D142" s="11"/>
    </row>
    <row r="143" spans="1:4" ht="12.75">
      <c r="A143" s="8">
        <v>132</v>
      </c>
      <c r="B143" s="9"/>
      <c r="C143" s="10"/>
      <c r="D143" s="11"/>
    </row>
    <row r="144" spans="1:4" ht="12.75">
      <c r="A144" s="8">
        <v>133</v>
      </c>
      <c r="B144" s="9"/>
      <c r="C144" s="10"/>
      <c r="D144" s="11"/>
    </row>
    <row r="145" spans="1:4" ht="12.75">
      <c r="A145" s="8">
        <v>134</v>
      </c>
      <c r="B145" s="9"/>
      <c r="C145" s="10"/>
      <c r="D145" s="11"/>
    </row>
    <row r="146" spans="1:4" ht="12.75">
      <c r="A146" s="8">
        <v>135</v>
      </c>
      <c r="B146" s="9"/>
      <c r="C146" s="10"/>
      <c r="D146" s="11"/>
    </row>
    <row r="147" spans="1:4" ht="12.75">
      <c r="A147" s="8">
        <v>136</v>
      </c>
      <c r="B147" s="9"/>
      <c r="C147" s="10"/>
      <c r="D147" s="11"/>
    </row>
    <row r="148" spans="1:4" ht="12.75">
      <c r="A148" s="8">
        <v>137</v>
      </c>
      <c r="B148" s="9"/>
      <c r="C148" s="10"/>
      <c r="D148" s="11"/>
    </row>
    <row r="149" spans="1:4" ht="12.75">
      <c r="A149" s="8">
        <v>138</v>
      </c>
      <c r="B149" s="9"/>
      <c r="C149" s="10"/>
      <c r="D149" s="11"/>
    </row>
    <row r="150" spans="1:4" ht="12.75">
      <c r="A150" s="8">
        <v>139</v>
      </c>
      <c r="B150" s="9"/>
      <c r="C150" s="10"/>
      <c r="D150" s="11"/>
    </row>
    <row r="151" spans="1:4" ht="12.75">
      <c r="A151" s="8">
        <v>140</v>
      </c>
      <c r="B151" s="9"/>
      <c r="C151" s="10"/>
      <c r="D151" s="11"/>
    </row>
    <row r="152" spans="1:4" ht="12.75">
      <c r="A152" s="8">
        <v>141</v>
      </c>
      <c r="B152" s="9"/>
      <c r="C152" s="10"/>
      <c r="D152" s="11"/>
    </row>
    <row r="153" spans="1:4" ht="12.75">
      <c r="A153" s="8">
        <v>142</v>
      </c>
      <c r="B153" s="9"/>
      <c r="C153" s="10"/>
      <c r="D153" s="11"/>
    </row>
    <row r="154" spans="1:4" ht="12.75">
      <c r="A154" s="8">
        <v>143</v>
      </c>
      <c r="B154" s="9"/>
      <c r="C154" s="10"/>
      <c r="D154" s="11"/>
    </row>
    <row r="155" spans="1:4" ht="12.75">
      <c r="A155" s="8">
        <v>144</v>
      </c>
      <c r="B155" s="9"/>
      <c r="C155" s="10"/>
      <c r="D155" s="11"/>
    </row>
    <row r="156" spans="1:4" ht="12.75">
      <c r="A156" s="8">
        <v>145</v>
      </c>
      <c r="B156" s="9"/>
      <c r="C156" s="10"/>
      <c r="D156" s="11"/>
    </row>
    <row r="157" spans="1:4" ht="12.75">
      <c r="A157" s="8">
        <v>146</v>
      </c>
      <c r="B157" s="9"/>
      <c r="C157" s="10"/>
      <c r="D157" s="11"/>
    </row>
    <row r="158" spans="1:4" ht="12.75">
      <c r="A158" s="8">
        <v>147</v>
      </c>
      <c r="B158" s="9"/>
      <c r="C158" s="10"/>
      <c r="D158" s="11"/>
    </row>
    <row r="159" spans="1:4" ht="12.75">
      <c r="A159" s="8">
        <v>148</v>
      </c>
      <c r="B159" s="9"/>
      <c r="C159" s="10"/>
      <c r="D159" s="11"/>
    </row>
    <row r="160" spans="1:4" ht="12.75">
      <c r="A160" s="8">
        <v>149</v>
      </c>
      <c r="B160" s="9"/>
      <c r="C160" s="10"/>
      <c r="D160" s="11"/>
    </row>
    <row r="161" spans="1:4" ht="12.75">
      <c r="A161" s="8">
        <v>150</v>
      </c>
      <c r="B161" s="9"/>
      <c r="C161" s="10"/>
      <c r="D161" s="11"/>
    </row>
    <row r="162" spans="1:4" ht="12.75">
      <c r="A162" s="8">
        <v>151</v>
      </c>
      <c r="B162" s="9"/>
      <c r="C162" s="10"/>
      <c r="D162" s="11"/>
    </row>
    <row r="163" spans="1:4" ht="12.75">
      <c r="A163" s="8">
        <v>152</v>
      </c>
      <c r="B163" s="9"/>
      <c r="C163" s="10"/>
      <c r="D163" s="11"/>
    </row>
    <row r="164" spans="1:4" ht="12.75">
      <c r="A164" s="8">
        <v>153</v>
      </c>
      <c r="B164" s="9"/>
      <c r="C164" s="10"/>
      <c r="D164" s="11"/>
    </row>
    <row r="165" spans="1:4" ht="12.75">
      <c r="A165" s="8">
        <v>154</v>
      </c>
      <c r="B165" s="9"/>
      <c r="C165" s="10"/>
      <c r="D165" s="11"/>
    </row>
    <row r="166" spans="1:4" ht="12.75">
      <c r="A166" s="8">
        <v>155</v>
      </c>
      <c r="B166" s="9"/>
      <c r="C166" s="10"/>
      <c r="D166" s="11"/>
    </row>
    <row r="167" spans="1:4" ht="12.75">
      <c r="A167" s="8">
        <v>156</v>
      </c>
      <c r="B167" s="9"/>
      <c r="C167" s="10"/>
      <c r="D167" s="11"/>
    </row>
    <row r="168" spans="1:4" ht="12.75">
      <c r="A168" s="8">
        <v>157</v>
      </c>
      <c r="B168" s="9"/>
      <c r="C168" s="10"/>
      <c r="D168" s="11"/>
    </row>
    <row r="169" spans="1:4" ht="12.75">
      <c r="A169" s="8">
        <v>158</v>
      </c>
      <c r="B169" s="9"/>
      <c r="C169" s="10"/>
      <c r="D169" s="11"/>
    </row>
    <row r="170" spans="1:4" ht="12.75">
      <c r="A170" s="8">
        <v>159</v>
      </c>
      <c r="B170" s="9"/>
      <c r="C170" s="10"/>
      <c r="D170" s="11"/>
    </row>
    <row r="171" spans="1:4" ht="12.75">
      <c r="A171" s="8">
        <v>160</v>
      </c>
      <c r="B171" s="9"/>
      <c r="C171" s="10"/>
      <c r="D171" s="11"/>
    </row>
    <row r="172" spans="1:4" ht="12.75">
      <c r="A172" s="8">
        <v>161</v>
      </c>
      <c r="B172" s="9"/>
      <c r="C172" s="10"/>
      <c r="D172" s="11"/>
    </row>
    <row r="173" spans="1:4" ht="12.75">
      <c r="A173" s="8">
        <v>162</v>
      </c>
      <c r="B173" s="9"/>
      <c r="C173" s="10"/>
      <c r="D173" s="11"/>
    </row>
    <row r="174" spans="1:4" ht="12.75">
      <c r="A174" s="8">
        <v>163</v>
      </c>
      <c r="B174" s="9"/>
      <c r="C174" s="10"/>
      <c r="D174" s="11"/>
    </row>
    <row r="175" spans="1:4" ht="12.75">
      <c r="A175" s="8">
        <v>164</v>
      </c>
      <c r="B175" s="9"/>
      <c r="C175" s="10"/>
      <c r="D175" s="11"/>
    </row>
    <row r="176" spans="1:4" ht="12.75">
      <c r="A176" s="8">
        <v>165</v>
      </c>
      <c r="B176" s="9"/>
      <c r="C176" s="10"/>
      <c r="D176" s="11"/>
    </row>
    <row r="177" spans="1:4" ht="12.75">
      <c r="A177" s="8">
        <v>166</v>
      </c>
      <c r="B177" s="9"/>
      <c r="C177" s="10"/>
      <c r="D177" s="11"/>
    </row>
    <row r="178" spans="1:4" ht="12.75">
      <c r="A178" s="8">
        <v>167</v>
      </c>
      <c r="B178" s="9"/>
      <c r="C178" s="10"/>
      <c r="D178" s="11"/>
    </row>
    <row r="179" spans="1:4" ht="12.75">
      <c r="A179" s="8">
        <v>168</v>
      </c>
      <c r="B179" s="9"/>
      <c r="C179" s="10"/>
      <c r="D179" s="11"/>
    </row>
    <row r="180" spans="1:4" ht="12.75">
      <c r="A180" s="8">
        <v>169</v>
      </c>
      <c r="B180" s="9"/>
      <c r="C180" s="10"/>
      <c r="D180" s="11"/>
    </row>
    <row r="181" spans="1:4" ht="12.75">
      <c r="A181" s="8">
        <v>170</v>
      </c>
      <c r="B181" s="9"/>
      <c r="C181" s="10"/>
      <c r="D181" s="11"/>
    </row>
    <row r="182" spans="1:4" ht="12.75">
      <c r="A182" s="8">
        <v>171</v>
      </c>
      <c r="B182" s="9"/>
      <c r="C182" s="10"/>
      <c r="D182" s="11"/>
    </row>
    <row r="183" spans="1:4" ht="12.75">
      <c r="A183" s="8">
        <v>172</v>
      </c>
      <c r="B183" s="9"/>
      <c r="C183" s="10"/>
      <c r="D183" s="11"/>
    </row>
    <row r="184" spans="1:4" ht="12.75">
      <c r="A184" s="8">
        <v>173</v>
      </c>
      <c r="B184" s="9"/>
      <c r="C184" s="10"/>
      <c r="D184" s="11"/>
    </row>
    <row r="185" spans="1:4" ht="12.75">
      <c r="A185" s="8">
        <v>174</v>
      </c>
      <c r="B185" s="9"/>
      <c r="C185" s="10"/>
      <c r="D185" s="11"/>
    </row>
    <row r="186" spans="1:4" ht="12.75">
      <c r="A186" s="8">
        <v>175</v>
      </c>
      <c r="B186" s="9"/>
      <c r="C186" s="10"/>
      <c r="D186" s="11"/>
    </row>
    <row r="187" spans="1:4" ht="12.75">
      <c r="A187" s="8">
        <v>176</v>
      </c>
      <c r="B187" s="9"/>
      <c r="C187" s="10"/>
      <c r="D187" s="11"/>
    </row>
    <row r="188" spans="1:4" ht="12.75">
      <c r="A188" s="8">
        <v>177</v>
      </c>
      <c r="B188" s="9"/>
      <c r="C188" s="10"/>
      <c r="D188" s="11"/>
    </row>
    <row r="189" spans="1:4" ht="12.75">
      <c r="A189" s="8">
        <v>178</v>
      </c>
      <c r="B189" s="9"/>
      <c r="C189" s="10"/>
      <c r="D189" s="11"/>
    </row>
    <row r="190" spans="1:4" ht="12.75">
      <c r="A190" s="8">
        <v>179</v>
      </c>
      <c r="B190" s="9"/>
      <c r="C190" s="10"/>
      <c r="D190" s="11"/>
    </row>
    <row r="191" spans="1:4" ht="12.75">
      <c r="A191" s="8">
        <v>180</v>
      </c>
      <c r="B191" s="9"/>
      <c r="C191" s="10"/>
      <c r="D191" s="11"/>
    </row>
    <row r="192" spans="1:4" ht="12.75">
      <c r="A192" s="8">
        <v>181</v>
      </c>
      <c r="B192" s="9"/>
      <c r="C192" s="10"/>
      <c r="D192" s="11"/>
    </row>
    <row r="193" spans="1:4" ht="12.75">
      <c r="A193" s="8">
        <v>182</v>
      </c>
      <c r="B193" s="9"/>
      <c r="C193" s="10"/>
      <c r="D193" s="11"/>
    </row>
    <row r="194" spans="1:4" ht="12.75">
      <c r="A194" s="8">
        <v>183</v>
      </c>
      <c r="B194" s="9"/>
      <c r="C194" s="10"/>
      <c r="D194" s="11"/>
    </row>
    <row r="195" spans="1:4" ht="12.75">
      <c r="A195" s="8">
        <v>184</v>
      </c>
      <c r="B195" s="9"/>
      <c r="C195" s="10"/>
      <c r="D195" s="11"/>
    </row>
    <row r="196" spans="1:4" ht="12.75">
      <c r="A196" s="8">
        <v>185</v>
      </c>
      <c r="B196" s="9"/>
      <c r="C196" s="10"/>
      <c r="D196" s="11"/>
    </row>
    <row r="197" spans="1:4" ht="12.75">
      <c r="A197" s="8">
        <v>186</v>
      </c>
      <c r="B197" s="9"/>
      <c r="C197" s="10"/>
      <c r="D197" s="11"/>
    </row>
    <row r="198" spans="1:4" ht="12.75">
      <c r="A198" s="8">
        <v>187</v>
      </c>
      <c r="B198" s="9"/>
      <c r="C198" s="10"/>
      <c r="D198" s="11"/>
    </row>
    <row r="199" spans="1:4" ht="12.75">
      <c r="A199" s="8">
        <v>188</v>
      </c>
      <c r="B199" s="9"/>
      <c r="C199" s="10"/>
      <c r="D199" s="11"/>
    </row>
    <row r="200" spans="1:4" ht="12.75">
      <c r="A200" s="8">
        <v>189</v>
      </c>
      <c r="B200" s="9"/>
      <c r="C200" s="10"/>
      <c r="D200" s="11"/>
    </row>
    <row r="201" spans="1:4" ht="12.75">
      <c r="A201" s="8">
        <v>190</v>
      </c>
      <c r="B201" s="9"/>
      <c r="C201" s="10"/>
      <c r="D201" s="11"/>
    </row>
    <row r="202" spans="1:4" ht="12.75">
      <c r="A202" s="8">
        <v>191</v>
      </c>
      <c r="B202" s="9"/>
      <c r="C202" s="10"/>
      <c r="D202" s="11"/>
    </row>
    <row r="203" spans="1:4" ht="12.75">
      <c r="A203" s="8">
        <v>192</v>
      </c>
      <c r="B203" s="9"/>
      <c r="C203" s="10"/>
      <c r="D203" s="11"/>
    </row>
    <row r="204" spans="1:4" ht="12.75">
      <c r="A204" s="8">
        <v>193</v>
      </c>
      <c r="B204" s="9"/>
      <c r="C204" s="10"/>
      <c r="D204" s="11"/>
    </row>
    <row r="205" spans="1:4" ht="12.75">
      <c r="A205" s="8">
        <v>194</v>
      </c>
      <c r="B205" s="9"/>
      <c r="C205" s="10"/>
      <c r="D205" s="11"/>
    </row>
    <row r="206" spans="1:4" ht="12.75">
      <c r="A206" s="8">
        <v>195</v>
      </c>
      <c r="B206" s="9"/>
      <c r="C206" s="10"/>
      <c r="D206" s="11"/>
    </row>
    <row r="207" spans="1:4" ht="12.75">
      <c r="A207" s="8">
        <v>196</v>
      </c>
      <c r="B207" s="9"/>
      <c r="C207" s="10"/>
      <c r="D207" s="11"/>
    </row>
    <row r="208" spans="1:4" ht="12.75">
      <c r="A208" s="8">
        <v>197</v>
      </c>
      <c r="B208" s="9"/>
      <c r="C208" s="10"/>
      <c r="D208" s="11"/>
    </row>
    <row r="209" spans="1:4" ht="12.75">
      <c r="A209" s="8">
        <v>198</v>
      </c>
      <c r="B209" s="9"/>
      <c r="C209" s="10"/>
      <c r="D209" s="11"/>
    </row>
    <row r="210" spans="1:4" ht="12.75">
      <c r="A210" s="8">
        <v>199</v>
      </c>
      <c r="B210" s="9"/>
      <c r="C210" s="10"/>
      <c r="D210" s="11"/>
    </row>
    <row r="211" spans="1:4" ht="12.75">
      <c r="A211" s="8">
        <v>200</v>
      </c>
      <c r="B211" s="9"/>
      <c r="C211" s="10"/>
      <c r="D211" s="11"/>
    </row>
    <row r="212" spans="1:4" ht="12.75">
      <c r="A212" s="8">
        <v>201</v>
      </c>
      <c r="B212" s="9"/>
      <c r="C212" s="10"/>
      <c r="D212" s="11"/>
    </row>
    <row r="213" spans="1:4" ht="12.75">
      <c r="A213" s="8">
        <v>202</v>
      </c>
      <c r="B213" s="9"/>
      <c r="C213" s="10"/>
      <c r="D213" s="11"/>
    </row>
    <row r="214" spans="1:4" ht="12.75">
      <c r="A214" s="8">
        <v>203</v>
      </c>
      <c r="B214" s="9"/>
      <c r="C214" s="10"/>
      <c r="D214" s="11"/>
    </row>
    <row r="215" spans="1:4" ht="12.75">
      <c r="A215" s="8">
        <v>204</v>
      </c>
      <c r="B215" s="9"/>
      <c r="C215" s="10"/>
      <c r="D215" s="11"/>
    </row>
    <row r="216" spans="1:4" ht="12.75">
      <c r="A216" s="8">
        <v>205</v>
      </c>
      <c r="B216" s="9"/>
      <c r="C216" s="10"/>
      <c r="D216" s="11"/>
    </row>
    <row r="217" spans="1:4" ht="12.75">
      <c r="A217" s="8">
        <v>206</v>
      </c>
      <c r="B217" s="9"/>
      <c r="C217" s="10"/>
      <c r="D217" s="11"/>
    </row>
    <row r="218" spans="1:4" ht="12.75">
      <c r="A218" s="8">
        <v>207</v>
      </c>
      <c r="B218" s="9"/>
      <c r="C218" s="10"/>
      <c r="D218" s="11"/>
    </row>
    <row r="219" spans="1:4" ht="12.75">
      <c r="A219" s="8">
        <v>208</v>
      </c>
      <c r="B219" s="9"/>
      <c r="C219" s="10"/>
      <c r="D219" s="11"/>
    </row>
    <row r="220" spans="1:4" ht="12.75">
      <c r="A220" s="8">
        <v>209</v>
      </c>
      <c r="B220" s="9"/>
      <c r="C220" s="10"/>
      <c r="D220" s="11"/>
    </row>
    <row r="221" spans="1:4" ht="12.75">
      <c r="A221" s="8">
        <v>210</v>
      </c>
      <c r="B221" s="9"/>
      <c r="C221" s="10"/>
      <c r="D221" s="11"/>
    </row>
    <row r="222" spans="1:4" ht="12.75">
      <c r="A222" s="8">
        <v>211</v>
      </c>
      <c r="B222" s="9"/>
      <c r="C222" s="10"/>
      <c r="D222" s="11"/>
    </row>
    <row r="223" spans="1:4" ht="12.75">
      <c r="A223" s="8">
        <v>212</v>
      </c>
      <c r="B223" s="9"/>
      <c r="C223" s="10"/>
      <c r="D223" s="11"/>
    </row>
    <row r="224" spans="1:4" ht="12.75">
      <c r="A224" s="8">
        <v>213</v>
      </c>
      <c r="B224" s="9"/>
      <c r="C224" s="10"/>
      <c r="D224" s="11"/>
    </row>
    <row r="225" spans="1:4" ht="12.75">
      <c r="A225" s="8">
        <v>214</v>
      </c>
      <c r="B225" s="9"/>
      <c r="C225" s="10"/>
      <c r="D225" s="11"/>
    </row>
    <row r="226" spans="1:4" ht="12.75">
      <c r="A226" s="8">
        <v>215</v>
      </c>
      <c r="B226" s="9"/>
      <c r="C226" s="10"/>
      <c r="D226" s="11"/>
    </row>
    <row r="227" spans="1:4" ht="12.75">
      <c r="A227" s="8">
        <v>216</v>
      </c>
      <c r="B227" s="9"/>
      <c r="C227" s="10"/>
      <c r="D227" s="11"/>
    </row>
    <row r="228" spans="1:4" ht="12.75">
      <c r="A228" s="8">
        <v>217</v>
      </c>
      <c r="B228" s="9"/>
      <c r="C228" s="10"/>
      <c r="D228" s="11"/>
    </row>
    <row r="229" spans="1:4" ht="12.75">
      <c r="A229" s="8">
        <v>218</v>
      </c>
      <c r="B229" s="9"/>
      <c r="C229" s="10"/>
      <c r="D229" s="11"/>
    </row>
    <row r="230" spans="1:4" ht="12.75">
      <c r="A230" s="8">
        <v>219</v>
      </c>
      <c r="B230" s="9"/>
      <c r="C230" s="10"/>
      <c r="D230" s="11"/>
    </row>
    <row r="231" spans="1:4" ht="12.75">
      <c r="A231" s="8">
        <v>220</v>
      </c>
      <c r="B231" s="9"/>
      <c r="C231" s="10"/>
      <c r="D231" s="11"/>
    </row>
    <row r="232" spans="1:4" ht="12.75">
      <c r="A232" s="8">
        <v>221</v>
      </c>
      <c r="B232" s="9"/>
      <c r="C232" s="10"/>
      <c r="D232" s="11"/>
    </row>
    <row r="233" spans="1:4" ht="12.75">
      <c r="A233" s="8">
        <v>222</v>
      </c>
      <c r="B233" s="9"/>
      <c r="C233" s="10"/>
      <c r="D233" s="11"/>
    </row>
    <row r="234" spans="1:4" ht="12.75">
      <c r="A234" s="8">
        <v>223</v>
      </c>
      <c r="B234" s="9"/>
      <c r="C234" s="10"/>
      <c r="D234" s="11"/>
    </row>
    <row r="235" spans="1:4" ht="12.75">
      <c r="A235" s="8">
        <v>224</v>
      </c>
      <c r="B235" s="9"/>
      <c r="C235" s="10"/>
      <c r="D235" s="11"/>
    </row>
    <row r="236" spans="1:4" ht="12.75">
      <c r="A236" s="8">
        <v>225</v>
      </c>
      <c r="B236" s="9"/>
      <c r="C236" s="10"/>
      <c r="D236" s="11"/>
    </row>
    <row r="237" spans="1:4" ht="12.75">
      <c r="A237" s="8">
        <v>226</v>
      </c>
      <c r="B237" s="9"/>
      <c r="C237" s="10"/>
      <c r="D237" s="11"/>
    </row>
    <row r="238" spans="1:4" ht="12.75">
      <c r="A238" s="8">
        <v>227</v>
      </c>
      <c r="B238" s="9"/>
      <c r="C238" s="10"/>
      <c r="D238" s="11"/>
    </row>
    <row r="239" spans="1:4" ht="12.75">
      <c r="A239" s="8">
        <v>228</v>
      </c>
      <c r="B239" s="9"/>
      <c r="C239" s="10"/>
      <c r="D239" s="11"/>
    </row>
    <row r="240" spans="1:4" ht="12.75">
      <c r="A240" s="8">
        <v>229</v>
      </c>
      <c r="B240" s="9"/>
      <c r="C240" s="10"/>
      <c r="D240" s="11"/>
    </row>
    <row r="241" spans="1:4" ht="12.75">
      <c r="A241" s="8">
        <v>230</v>
      </c>
      <c r="B241" s="9"/>
      <c r="C241" s="10"/>
      <c r="D241" s="11"/>
    </row>
    <row r="242" spans="1:4" ht="12.75">
      <c r="A242" s="8">
        <v>231</v>
      </c>
      <c r="B242" s="9"/>
      <c r="C242" s="10"/>
      <c r="D242" s="11"/>
    </row>
    <row r="243" spans="1:4" ht="12.75">
      <c r="A243" s="8">
        <v>232</v>
      </c>
      <c r="B243" s="9"/>
      <c r="C243" s="10"/>
      <c r="D243" s="11"/>
    </row>
    <row r="244" spans="1:4" ht="12.75">
      <c r="A244" s="8">
        <v>233</v>
      </c>
      <c r="B244" s="9"/>
      <c r="C244" s="10"/>
      <c r="D244" s="11"/>
    </row>
    <row r="245" spans="1:4" ht="12.75">
      <c r="A245" s="8">
        <v>234</v>
      </c>
      <c r="B245" s="9"/>
      <c r="C245" s="10"/>
      <c r="D245" s="11"/>
    </row>
    <row r="246" spans="1:4" ht="12.75">
      <c r="A246" s="8">
        <v>235</v>
      </c>
      <c r="B246" s="9"/>
      <c r="C246" s="10"/>
      <c r="D246" s="11"/>
    </row>
    <row r="247" spans="1:4" ht="12.75">
      <c r="A247" s="8">
        <v>236</v>
      </c>
      <c r="B247" s="9"/>
      <c r="C247" s="10"/>
      <c r="D247" s="11"/>
    </row>
    <row r="248" spans="1:4" ht="12.75">
      <c r="A248" s="8">
        <v>237</v>
      </c>
      <c r="B248" s="9"/>
      <c r="C248" s="10"/>
      <c r="D248" s="11"/>
    </row>
    <row r="249" spans="1:4" ht="12.75">
      <c r="A249" s="8">
        <v>238</v>
      </c>
      <c r="B249" s="9"/>
      <c r="C249" s="10"/>
      <c r="D249" s="11"/>
    </row>
    <row r="250" spans="1:4" ht="12.75">
      <c r="A250" s="8">
        <v>239</v>
      </c>
      <c r="B250" s="9"/>
      <c r="C250" s="10"/>
      <c r="D250" s="11"/>
    </row>
    <row r="251" spans="1:4" ht="12.75">
      <c r="A251" s="8">
        <v>240</v>
      </c>
      <c r="B251" s="9"/>
      <c r="C251" s="10"/>
      <c r="D251" s="11"/>
    </row>
    <row r="252" spans="1:4" ht="12.75">
      <c r="A252" s="8">
        <v>241</v>
      </c>
      <c r="B252" s="9"/>
      <c r="C252" s="10"/>
      <c r="D252" s="11"/>
    </row>
    <row r="253" spans="1:4" ht="12.75">
      <c r="A253" s="8">
        <v>242</v>
      </c>
      <c r="B253" s="9"/>
      <c r="C253" s="10"/>
      <c r="D253" s="11"/>
    </row>
    <row r="254" spans="1:4" ht="12.75">
      <c r="A254" s="8">
        <v>243</v>
      </c>
      <c r="B254" s="9"/>
      <c r="C254" s="10"/>
      <c r="D254" s="11"/>
    </row>
    <row r="255" spans="1:4" ht="12.75">
      <c r="A255" s="8">
        <v>244</v>
      </c>
      <c r="B255" s="9"/>
      <c r="C255" s="10"/>
      <c r="D255" s="11"/>
    </row>
    <row r="256" spans="1:4" ht="12.75">
      <c r="A256" s="8">
        <v>245</v>
      </c>
      <c r="B256" s="9"/>
      <c r="C256" s="10"/>
      <c r="D256" s="11"/>
    </row>
    <row r="257" spans="1:4" ht="12.75">
      <c r="A257" s="8">
        <v>246</v>
      </c>
      <c r="B257" s="9"/>
      <c r="C257" s="10"/>
      <c r="D257" s="11"/>
    </row>
    <row r="258" spans="1:4" ht="12.75">
      <c r="A258" s="8">
        <v>247</v>
      </c>
      <c r="B258" s="9"/>
      <c r="C258" s="10"/>
      <c r="D258" s="11"/>
    </row>
    <row r="259" spans="1:4" ht="12.75">
      <c r="A259" s="8">
        <v>248</v>
      </c>
      <c r="B259" s="9"/>
      <c r="C259" s="10"/>
      <c r="D259" s="11"/>
    </row>
    <row r="260" spans="1:4" ht="12.75">
      <c r="A260" s="8">
        <v>249</v>
      </c>
      <c r="B260" s="9"/>
      <c r="C260" s="10"/>
      <c r="D260" s="11"/>
    </row>
    <row r="261" spans="1:4" ht="12.75">
      <c r="A261" s="8">
        <v>250</v>
      </c>
      <c r="B261" s="9"/>
      <c r="C261" s="10"/>
      <c r="D261" s="11"/>
    </row>
    <row r="262" spans="1:4" ht="12.75">
      <c r="A262" s="8">
        <v>251</v>
      </c>
      <c r="B262" s="9"/>
      <c r="C262" s="10"/>
      <c r="D262" s="11"/>
    </row>
    <row r="263" spans="1:4" ht="12.75">
      <c r="A263" s="8">
        <v>252</v>
      </c>
      <c r="B263" s="9"/>
      <c r="C263" s="10"/>
      <c r="D263" s="11"/>
    </row>
    <row r="264" spans="1:4" ht="12.75">
      <c r="A264" s="8">
        <v>253</v>
      </c>
      <c r="B264" s="9"/>
      <c r="C264" s="10"/>
      <c r="D264" s="11"/>
    </row>
    <row r="265" spans="1:4" ht="12.75">
      <c r="A265" s="8">
        <v>254</v>
      </c>
      <c r="B265" s="9"/>
      <c r="C265" s="10"/>
      <c r="D265" s="11"/>
    </row>
    <row r="266" spans="1:4" ht="12.75">
      <c r="A266" s="8">
        <v>255</v>
      </c>
      <c r="B266" s="9"/>
      <c r="C266" s="10"/>
      <c r="D266" s="11"/>
    </row>
    <row r="267" spans="1:4" ht="12.75">
      <c r="A267" s="8">
        <v>256</v>
      </c>
      <c r="B267" s="9"/>
      <c r="C267" s="10"/>
      <c r="D267" s="11"/>
    </row>
    <row r="268" spans="1:4" ht="12.75">
      <c r="A268" s="8">
        <v>257</v>
      </c>
      <c r="B268" s="9"/>
      <c r="C268" s="10"/>
      <c r="D268" s="11"/>
    </row>
    <row r="269" spans="1:4" ht="12.75">
      <c r="A269" s="8">
        <v>258</v>
      </c>
      <c r="B269" s="9"/>
      <c r="C269" s="10"/>
      <c r="D269" s="11"/>
    </row>
    <row r="270" spans="1:4" ht="12.75">
      <c r="A270" s="8">
        <v>259</v>
      </c>
      <c r="B270" s="9"/>
      <c r="C270" s="10"/>
      <c r="D270" s="11"/>
    </row>
    <row r="271" spans="1:4" ht="12.75">
      <c r="A271" s="8">
        <v>260</v>
      </c>
      <c r="B271" s="9"/>
      <c r="C271" s="10"/>
      <c r="D271" s="11"/>
    </row>
    <row r="272" spans="1:4" ht="12.75">
      <c r="A272" s="8">
        <v>261</v>
      </c>
      <c r="B272" s="9"/>
      <c r="C272" s="10"/>
      <c r="D272" s="11"/>
    </row>
    <row r="273" spans="1:4" ht="12.75">
      <c r="A273" s="8">
        <v>262</v>
      </c>
      <c r="B273" s="9"/>
      <c r="C273" s="10"/>
      <c r="D273" s="11"/>
    </row>
    <row r="274" spans="1:4" ht="12.75">
      <c r="A274" s="8">
        <v>263</v>
      </c>
      <c r="B274" s="9"/>
      <c r="C274" s="10"/>
      <c r="D274" s="11"/>
    </row>
    <row r="275" spans="1:4" ht="12.75">
      <c r="A275" s="8">
        <v>264</v>
      </c>
      <c r="B275" s="9"/>
      <c r="C275" s="10"/>
      <c r="D275" s="11"/>
    </row>
    <row r="276" spans="1:4" ht="12.75">
      <c r="A276" s="8">
        <v>265</v>
      </c>
      <c r="B276" s="9"/>
      <c r="C276" s="10"/>
      <c r="D276" s="11"/>
    </row>
    <row r="277" spans="1:4" ht="12.75">
      <c r="A277" s="8">
        <v>266</v>
      </c>
      <c r="B277" s="9"/>
      <c r="C277" s="10"/>
      <c r="D277" s="11"/>
    </row>
    <row r="278" spans="1:4" ht="12.75">
      <c r="A278" s="8">
        <v>267</v>
      </c>
      <c r="B278" s="9"/>
      <c r="C278" s="10"/>
      <c r="D278" s="11"/>
    </row>
    <row r="279" spans="1:4" ht="12.75">
      <c r="A279" s="8">
        <v>268</v>
      </c>
      <c r="B279" s="9"/>
      <c r="C279" s="10"/>
      <c r="D279" s="11"/>
    </row>
    <row r="280" spans="1:4" ht="12.75">
      <c r="A280" s="8">
        <v>269</v>
      </c>
      <c r="B280" s="9"/>
      <c r="C280" s="10"/>
      <c r="D280" s="11"/>
    </row>
    <row r="281" spans="1:4" ht="12.75">
      <c r="A281" s="8">
        <v>270</v>
      </c>
      <c r="B281" s="9"/>
      <c r="C281" s="10"/>
      <c r="D281" s="11"/>
    </row>
    <row r="282" spans="1:4" ht="12.75">
      <c r="A282" s="8">
        <v>271</v>
      </c>
      <c r="B282" s="9"/>
      <c r="C282" s="10"/>
      <c r="D282" s="11"/>
    </row>
    <row r="283" spans="1:4" ht="12.75">
      <c r="A283" s="8">
        <v>272</v>
      </c>
      <c r="B283" s="9"/>
      <c r="C283" s="10"/>
      <c r="D283" s="11"/>
    </row>
    <row r="284" spans="1:4" ht="12.75">
      <c r="A284" s="8">
        <v>273</v>
      </c>
      <c r="B284" s="9"/>
      <c r="C284" s="10"/>
      <c r="D284" s="11"/>
    </row>
    <row r="285" spans="1:4" ht="12.75">
      <c r="A285" s="8">
        <v>274</v>
      </c>
      <c r="B285" s="9"/>
      <c r="C285" s="10"/>
      <c r="D285" s="11"/>
    </row>
    <row r="286" spans="1:4" ht="12.75">
      <c r="A286" s="8">
        <v>275</v>
      </c>
      <c r="B286" s="9"/>
      <c r="C286" s="10"/>
      <c r="D286" s="11"/>
    </row>
    <row r="287" spans="1:4" ht="12.75">
      <c r="A287" s="8">
        <v>276</v>
      </c>
      <c r="B287" s="9"/>
      <c r="C287" s="10"/>
      <c r="D287" s="11"/>
    </row>
    <row r="288" spans="1:4" ht="12.75">
      <c r="A288" s="8">
        <v>277</v>
      </c>
      <c r="B288" s="9"/>
      <c r="C288" s="10"/>
      <c r="D288" s="11"/>
    </row>
    <row r="289" spans="1:4" ht="12.75">
      <c r="A289" s="8">
        <v>278</v>
      </c>
      <c r="B289" s="9"/>
      <c r="C289" s="10"/>
      <c r="D289" s="11"/>
    </row>
    <row r="290" spans="1:4" ht="12.75">
      <c r="A290" s="8">
        <v>279</v>
      </c>
      <c r="B290" s="9"/>
      <c r="C290" s="10"/>
      <c r="D290" s="11"/>
    </row>
    <row r="291" spans="1:4" ht="12.75">
      <c r="A291" s="12">
        <v>280</v>
      </c>
      <c r="B291" s="13"/>
      <c r="C291" s="14"/>
      <c r="D291" s="15"/>
    </row>
    <row r="293" spans="1:2" ht="12.75">
      <c r="A293" s="220" t="s">
        <v>158</v>
      </c>
      <c r="B293" s="220" t="s">
        <v>159</v>
      </c>
    </row>
    <row r="294" spans="1:4" ht="12.75">
      <c r="A294" s="221" t="s">
        <v>14</v>
      </c>
      <c r="B294" s="26"/>
      <c r="C294" s="28" t="s">
        <v>15</v>
      </c>
      <c r="D294" s="27" t="s">
        <v>15</v>
      </c>
    </row>
    <row r="295" spans="1:4" ht="12.75">
      <c r="A295" s="16" t="s">
        <v>7</v>
      </c>
      <c r="B295" s="17"/>
      <c r="C295" s="32"/>
      <c r="D295" s="18"/>
    </row>
    <row r="296" spans="1:4" ht="12.75">
      <c r="A296" s="19" t="s">
        <v>8</v>
      </c>
      <c r="B296" s="20"/>
      <c r="C296" s="8"/>
      <c r="D296" s="21"/>
    </row>
    <row r="297" spans="1:4" ht="12.75">
      <c r="A297" s="19" t="s">
        <v>9</v>
      </c>
      <c r="B297" s="20"/>
      <c r="C297" s="33"/>
      <c r="D297" s="34"/>
    </row>
    <row r="298" spans="1:4" ht="12.75">
      <c r="A298" s="19" t="s">
        <v>11</v>
      </c>
      <c r="B298" s="20"/>
      <c r="C298" s="35"/>
      <c r="D298" s="21"/>
    </row>
    <row r="299" spans="1:4" ht="12.75">
      <c r="A299" s="19" t="s">
        <v>10</v>
      </c>
      <c r="B299" s="20"/>
      <c r="C299" s="35"/>
      <c r="D299" s="21"/>
    </row>
    <row r="300" spans="1:4" ht="12.75">
      <c r="A300" s="19" t="s">
        <v>12</v>
      </c>
      <c r="B300" s="20"/>
      <c r="C300" s="35"/>
      <c r="D300" s="21"/>
    </row>
    <row r="301" spans="1:4" ht="12.75">
      <c r="A301" s="19" t="s">
        <v>13</v>
      </c>
      <c r="B301" s="20"/>
      <c r="C301" s="36"/>
      <c r="D301" s="37"/>
    </row>
    <row r="302" spans="1:4" ht="12.75">
      <c r="A302" s="38" t="s">
        <v>16</v>
      </c>
      <c r="B302" s="39"/>
      <c r="C302" s="31"/>
      <c r="D302" s="29"/>
    </row>
    <row r="305" spans="1:2" ht="12.75">
      <c r="A305" s="220" t="s">
        <v>160</v>
      </c>
      <c r="B305" s="220" t="s">
        <v>161</v>
      </c>
    </row>
    <row r="306" spans="1:4" ht="12.75">
      <c r="A306" s="322" t="s">
        <v>20</v>
      </c>
      <c r="B306" s="323"/>
      <c r="C306" s="323"/>
      <c r="D306" s="46" t="s">
        <v>21</v>
      </c>
    </row>
    <row r="307" spans="1:4" ht="13.5" thickBot="1">
      <c r="A307" s="58" t="s">
        <v>17</v>
      </c>
      <c r="B307" s="58" t="s">
        <v>19</v>
      </c>
      <c r="C307" s="57" t="s">
        <v>18</v>
      </c>
      <c r="D307" s="60" t="s">
        <v>22</v>
      </c>
    </row>
    <row r="308" spans="1:4" ht="13.5" thickTop="1">
      <c r="A308" s="44"/>
      <c r="B308" s="43"/>
      <c r="C308" s="45"/>
      <c r="D308" s="50"/>
    </row>
    <row r="309" spans="1:4" ht="12.75">
      <c r="A309" s="42"/>
      <c r="B309" s="42"/>
      <c r="C309" s="40"/>
      <c r="D309" s="51"/>
    </row>
    <row r="310" spans="1:4" ht="12.75">
      <c r="A310" s="42"/>
      <c r="B310" s="42"/>
      <c r="C310" s="40"/>
      <c r="D310" s="30"/>
    </row>
    <row r="311" spans="1:4" ht="12.75">
      <c r="A311" s="42"/>
      <c r="B311" s="42"/>
      <c r="C311" s="40"/>
      <c r="D311" s="30"/>
    </row>
    <row r="312" spans="1:4" ht="12.75">
      <c r="A312" s="42"/>
      <c r="B312" s="42"/>
      <c r="C312" s="40"/>
      <c r="D312" s="30"/>
    </row>
    <row r="313" spans="1:4" ht="12.75">
      <c r="A313" s="42"/>
      <c r="B313" s="42"/>
      <c r="C313" s="40"/>
      <c r="D313" s="30"/>
    </row>
    <row r="314" spans="1:4" ht="12.75">
      <c r="A314" s="42"/>
      <c r="B314" s="42"/>
      <c r="C314" s="40"/>
      <c r="D314" s="30"/>
    </row>
    <row r="315" spans="1:4" ht="12.75">
      <c r="A315" s="42"/>
      <c r="B315" s="42"/>
      <c r="C315" s="40"/>
      <c r="D315" s="30"/>
    </row>
    <row r="316" spans="1:4" ht="12.75">
      <c r="A316" s="42"/>
      <c r="B316" s="42"/>
      <c r="C316" s="40"/>
      <c r="D316" s="30"/>
    </row>
    <row r="317" spans="1:4" ht="12.75">
      <c r="A317" s="42"/>
      <c r="B317" s="42"/>
      <c r="C317" s="40"/>
      <c r="D317" s="30"/>
    </row>
    <row r="318" spans="1:4" ht="12.75">
      <c r="A318" s="42"/>
      <c r="B318" s="42"/>
      <c r="C318" s="40"/>
      <c r="D318" s="30"/>
    </row>
    <row r="319" spans="1:4" ht="12.75">
      <c r="A319" s="42"/>
      <c r="B319" s="42"/>
      <c r="C319" s="40"/>
      <c r="D319" s="30"/>
    </row>
    <row r="320" spans="1:4" ht="12.75">
      <c r="A320" s="42"/>
      <c r="B320" s="42"/>
      <c r="C320" s="40"/>
      <c r="D320" s="30"/>
    </row>
    <row r="321" spans="1:4" ht="12.75">
      <c r="A321" s="42"/>
      <c r="B321" s="42"/>
      <c r="C321" s="40"/>
      <c r="D321" s="30"/>
    </row>
    <row r="322" spans="1:4" ht="13.5" thickBot="1">
      <c r="A322" s="47"/>
      <c r="B322" s="47"/>
      <c r="C322" s="48"/>
      <c r="D322" s="49"/>
    </row>
    <row r="323" spans="1:4" ht="12.75">
      <c r="A323" s="23"/>
      <c r="B323" s="24"/>
      <c r="C323" s="24" t="s">
        <v>23</v>
      </c>
      <c r="D323" s="52"/>
    </row>
    <row r="324" ht="12.75">
      <c r="B324" s="41"/>
    </row>
    <row r="346" spans="2:3" ht="12.75">
      <c r="B346" s="220" t="s">
        <v>162</v>
      </c>
      <c r="C346" s="220" t="s">
        <v>163</v>
      </c>
    </row>
    <row r="349" spans="1:6" ht="12.75">
      <c r="A349" s="322" t="s">
        <v>20</v>
      </c>
      <c r="B349" s="323"/>
      <c r="C349" s="323"/>
      <c r="D349" s="46" t="s">
        <v>27</v>
      </c>
      <c r="E349" s="324" t="s">
        <v>26</v>
      </c>
      <c r="F349" s="325"/>
    </row>
    <row r="350" spans="1:6" ht="13.5" thickBot="1">
      <c r="A350" s="57" t="s">
        <v>17</v>
      </c>
      <c r="B350" s="58" t="s">
        <v>19</v>
      </c>
      <c r="C350" s="59" t="s">
        <v>18</v>
      </c>
      <c r="D350" s="60" t="s">
        <v>22</v>
      </c>
      <c r="E350" s="61" t="s">
        <v>24</v>
      </c>
      <c r="F350" s="62" t="s">
        <v>25</v>
      </c>
    </row>
    <row r="351" spans="1:6" ht="13.5" thickTop="1">
      <c r="A351" s="54"/>
      <c r="B351" s="25"/>
      <c r="C351" s="22"/>
      <c r="D351" s="25"/>
      <c r="E351" s="22"/>
      <c r="F351" s="25"/>
    </row>
    <row r="352" spans="1:6" ht="12.75">
      <c r="A352" s="54"/>
      <c r="B352" s="25"/>
      <c r="C352" s="22"/>
      <c r="D352" s="25"/>
      <c r="E352" s="22"/>
      <c r="F352" s="25"/>
    </row>
    <row r="353" spans="1:6" ht="12.75">
      <c r="A353" s="54"/>
      <c r="B353" s="25"/>
      <c r="C353" s="22"/>
      <c r="D353" s="25"/>
      <c r="E353" s="22"/>
      <c r="F353" s="25"/>
    </row>
    <row r="354" spans="1:6" ht="12.75">
      <c r="A354" s="54"/>
      <c r="B354" s="25"/>
      <c r="C354" s="22"/>
      <c r="D354" s="25"/>
      <c r="E354" s="22"/>
      <c r="F354" s="25"/>
    </row>
    <row r="355" spans="1:6" ht="12.75">
      <c r="A355" s="54"/>
      <c r="B355" s="25"/>
      <c r="C355" s="22"/>
      <c r="D355" s="25"/>
      <c r="E355" s="22"/>
      <c r="F355" s="25"/>
    </row>
    <row r="356" spans="1:6" ht="12.75">
      <c r="A356" s="54"/>
      <c r="B356" s="25"/>
      <c r="C356" s="22"/>
      <c r="D356" s="25"/>
      <c r="E356" s="22"/>
      <c r="F356" s="25"/>
    </row>
    <row r="357" spans="1:6" ht="12.75">
      <c r="A357" s="54"/>
      <c r="B357" s="25"/>
      <c r="C357" s="22"/>
      <c r="D357" s="25"/>
      <c r="E357" s="22"/>
      <c r="F357" s="25"/>
    </row>
    <row r="358" spans="1:6" ht="12.75">
      <c r="A358" s="54"/>
      <c r="B358" s="25"/>
      <c r="C358" s="22"/>
      <c r="D358" s="25"/>
      <c r="E358" s="22"/>
      <c r="F358" s="25"/>
    </row>
    <row r="359" spans="1:6" ht="12.75">
      <c r="A359" s="54"/>
      <c r="B359" s="25"/>
      <c r="C359" s="22"/>
      <c r="D359" s="25"/>
      <c r="E359" s="22"/>
      <c r="F359" s="25"/>
    </row>
    <row r="360" spans="1:6" ht="12.75">
      <c r="A360" s="54"/>
      <c r="B360" s="25"/>
      <c r="C360" s="22"/>
      <c r="D360" s="25"/>
      <c r="E360" s="22"/>
      <c r="F360" s="25"/>
    </row>
    <row r="361" spans="1:6" ht="12.75">
      <c r="A361" s="54"/>
      <c r="B361" s="25"/>
      <c r="C361" s="22"/>
      <c r="D361" s="25"/>
      <c r="E361" s="22"/>
      <c r="F361" s="25"/>
    </row>
    <row r="362" spans="1:6" ht="12.75">
      <c r="A362" s="54"/>
      <c r="B362" s="25"/>
      <c r="C362" s="22"/>
      <c r="D362" s="25"/>
      <c r="E362" s="22"/>
      <c r="F362" s="25"/>
    </row>
    <row r="363" spans="1:6" ht="12.75">
      <c r="A363" s="54"/>
      <c r="B363" s="25"/>
      <c r="C363" s="22"/>
      <c r="D363" s="25"/>
      <c r="E363" s="22"/>
      <c r="F363" s="25"/>
    </row>
    <row r="364" spans="1:6" ht="12.75">
      <c r="A364" s="55"/>
      <c r="B364" s="53"/>
      <c r="C364" s="56"/>
      <c r="D364" s="53"/>
      <c r="E364" s="56"/>
      <c r="F364" s="53"/>
    </row>
    <row r="387" spans="3:4" ht="12.75">
      <c r="C387" s="220" t="s">
        <v>164</v>
      </c>
      <c r="D387" s="220" t="s">
        <v>165</v>
      </c>
    </row>
    <row r="388" spans="3:4" ht="12.75">
      <c r="C388" s="220"/>
      <c r="D388" s="220"/>
    </row>
    <row r="390" spans="1:3" ht="12.75">
      <c r="A390" s="16" t="s">
        <v>29</v>
      </c>
      <c r="B390" s="17"/>
      <c r="C390" s="63"/>
    </row>
    <row r="391" spans="1:3" ht="12.75">
      <c r="A391" s="19" t="s">
        <v>28</v>
      </c>
      <c r="B391" s="20"/>
      <c r="C391" s="35"/>
    </row>
    <row r="392" spans="1:3" ht="12.75">
      <c r="A392" s="19" t="s">
        <v>35</v>
      </c>
      <c r="B392" s="20"/>
      <c r="C392" s="64"/>
    </row>
    <row r="393" spans="1:3" ht="12.75">
      <c r="A393" s="19" t="s">
        <v>36</v>
      </c>
      <c r="B393" s="20"/>
      <c r="C393" s="66"/>
    </row>
    <row r="394" spans="1:3" ht="12.75">
      <c r="A394" s="23" t="s">
        <v>37</v>
      </c>
      <c r="B394" s="24"/>
      <c r="C394" s="65"/>
    </row>
    <row r="397" spans="1:3" ht="13.5" thickBot="1">
      <c r="A397" s="69" t="s">
        <v>30</v>
      </c>
      <c r="B397" s="70"/>
      <c r="C397" s="93"/>
    </row>
    <row r="398" spans="1:3" ht="13.5" thickTop="1">
      <c r="A398" s="19" t="s">
        <v>31</v>
      </c>
      <c r="B398" s="20"/>
      <c r="C398" s="8"/>
    </row>
    <row r="399" spans="1:3" ht="12.75">
      <c r="A399" s="19" t="s">
        <v>32</v>
      </c>
      <c r="B399" s="20"/>
      <c r="C399" s="8"/>
    </row>
    <row r="400" spans="1:3" ht="12.75">
      <c r="A400" s="19" t="s">
        <v>34</v>
      </c>
      <c r="B400" s="20"/>
      <c r="C400" s="8"/>
    </row>
    <row r="401" spans="1:5" ht="12.75">
      <c r="A401" s="75" t="s">
        <v>38</v>
      </c>
      <c r="B401" s="17"/>
      <c r="C401" s="76"/>
      <c r="D401" s="77"/>
      <c r="E401" s="87"/>
    </row>
    <row r="402" spans="1:5" ht="13.5" thickBot="1">
      <c r="A402" s="81" t="s">
        <v>39</v>
      </c>
      <c r="B402" s="82"/>
      <c r="C402" s="83"/>
      <c r="D402" s="84"/>
      <c r="E402" s="88"/>
    </row>
    <row r="403" spans="1:5" ht="12.75">
      <c r="A403" s="78"/>
      <c r="B403" s="79"/>
      <c r="C403" s="85" t="s">
        <v>40</v>
      </c>
      <c r="D403" s="80"/>
      <c r="E403" s="96"/>
    </row>
    <row r="404" spans="1:3" ht="12.75">
      <c r="A404" s="71"/>
      <c r="B404" s="72"/>
      <c r="C404" s="74"/>
    </row>
    <row r="405" spans="2:3" ht="12.75">
      <c r="B405" s="72"/>
      <c r="C405" s="72"/>
    </row>
    <row r="406" spans="1:3" ht="12.75">
      <c r="A406" s="67" t="s">
        <v>33</v>
      </c>
      <c r="B406" s="68"/>
      <c r="C406" s="94"/>
    </row>
    <row r="407" spans="1:3" ht="12.75">
      <c r="A407" s="19" t="s">
        <v>31</v>
      </c>
      <c r="B407" s="20"/>
      <c r="C407" s="8"/>
    </row>
    <row r="408" spans="1:3" ht="12.75">
      <c r="A408" s="19" t="s">
        <v>32</v>
      </c>
      <c r="B408" s="20"/>
      <c r="C408" s="8"/>
    </row>
    <row r="409" spans="1:3" ht="12.75">
      <c r="A409" s="19" t="s">
        <v>41</v>
      </c>
      <c r="B409" s="20"/>
      <c r="C409" s="8"/>
    </row>
    <row r="410" spans="1:5" ht="12.75">
      <c r="A410" s="16" t="s">
        <v>42</v>
      </c>
      <c r="B410" s="17"/>
      <c r="C410" s="76"/>
      <c r="D410" s="77"/>
      <c r="E410" s="86"/>
    </row>
    <row r="411" spans="1:5" ht="13.5" thickBot="1">
      <c r="A411" s="91" t="s">
        <v>43</v>
      </c>
      <c r="B411" s="82"/>
      <c r="C411" s="83"/>
      <c r="D411" s="84"/>
      <c r="E411" s="92"/>
    </row>
    <row r="412" spans="1:5" ht="12.75">
      <c r="A412" s="23"/>
      <c r="B412" s="24"/>
      <c r="C412" s="12" t="s">
        <v>40</v>
      </c>
      <c r="D412" s="80"/>
      <c r="E412" s="95"/>
    </row>
    <row r="415" spans="1:2" ht="12.75">
      <c r="A415" s="220" t="s">
        <v>166</v>
      </c>
      <c r="B415" s="220" t="s">
        <v>167</v>
      </c>
    </row>
    <row r="416" spans="1:6" ht="12.75">
      <c r="A416" s="322" t="s">
        <v>20</v>
      </c>
      <c r="B416" s="323"/>
      <c r="C416" s="323"/>
      <c r="D416" s="1" t="s">
        <v>21</v>
      </c>
      <c r="E416" s="17"/>
      <c r="F416" s="1"/>
    </row>
    <row r="417" spans="1:6" ht="13.5" thickBot="1">
      <c r="A417" s="57" t="s">
        <v>17</v>
      </c>
      <c r="B417" s="58" t="s">
        <v>19</v>
      </c>
      <c r="C417" s="59" t="s">
        <v>18</v>
      </c>
      <c r="D417" s="98" t="s">
        <v>22</v>
      </c>
      <c r="E417" s="99" t="s">
        <v>50</v>
      </c>
      <c r="F417" s="5" t="s">
        <v>51</v>
      </c>
    </row>
    <row r="418" spans="1:6" ht="13.5" thickTop="1">
      <c r="A418" s="54"/>
      <c r="B418" s="25"/>
      <c r="C418" s="22"/>
      <c r="D418" s="30"/>
      <c r="E418" s="22"/>
      <c r="F418" s="97"/>
    </row>
    <row r="419" spans="1:6" ht="12.75">
      <c r="A419" s="54"/>
      <c r="B419" s="25"/>
      <c r="C419" s="22"/>
      <c r="D419" s="30"/>
      <c r="E419" s="22"/>
      <c r="F419" s="97"/>
    </row>
    <row r="420" spans="1:6" ht="12.75">
      <c r="A420" s="54"/>
      <c r="B420" s="25"/>
      <c r="C420" s="22"/>
      <c r="D420" s="30"/>
      <c r="E420" s="22"/>
      <c r="F420" s="97"/>
    </row>
    <row r="421" spans="1:6" ht="12.75">
      <c r="A421" s="54"/>
      <c r="B421" s="25"/>
      <c r="C421" s="22"/>
      <c r="D421" s="30"/>
      <c r="E421" s="22"/>
      <c r="F421" s="97"/>
    </row>
    <row r="422" spans="1:6" ht="12.75">
      <c r="A422" s="54"/>
      <c r="B422" s="25"/>
      <c r="C422" s="22"/>
      <c r="D422" s="30"/>
      <c r="E422" s="22"/>
      <c r="F422" s="97"/>
    </row>
    <row r="423" spans="1:6" ht="12.75">
      <c r="A423" s="54"/>
      <c r="B423" s="25"/>
      <c r="C423" s="22"/>
      <c r="D423" s="30"/>
      <c r="E423" s="22"/>
      <c r="F423" s="97"/>
    </row>
    <row r="424" spans="1:6" ht="12.75">
      <c r="A424" s="54"/>
      <c r="B424" s="25"/>
      <c r="C424" s="22"/>
      <c r="D424" s="30"/>
      <c r="E424" s="22"/>
      <c r="F424" s="97"/>
    </row>
    <row r="425" spans="1:6" ht="12.75">
      <c r="A425" s="54"/>
      <c r="B425" s="25"/>
      <c r="C425" s="22"/>
      <c r="D425" s="30"/>
      <c r="E425" s="22"/>
      <c r="F425" s="97"/>
    </row>
    <row r="426" spans="1:6" ht="12.75">
      <c r="A426" s="54"/>
      <c r="B426" s="25"/>
      <c r="C426" s="22"/>
      <c r="D426" s="30"/>
      <c r="E426" s="22"/>
      <c r="F426" s="97"/>
    </row>
    <row r="427" spans="1:6" ht="12.75">
      <c r="A427" s="54"/>
      <c r="B427" s="25"/>
      <c r="C427" s="22"/>
      <c r="D427" s="30"/>
      <c r="E427" s="22"/>
      <c r="F427" s="97"/>
    </row>
    <row r="428" spans="1:6" ht="12.75">
      <c r="A428" s="54"/>
      <c r="B428" s="25"/>
      <c r="C428" s="22"/>
      <c r="D428" s="30"/>
      <c r="E428" s="22"/>
      <c r="F428" s="97"/>
    </row>
    <row r="429" spans="1:6" ht="12.75">
      <c r="A429" s="54"/>
      <c r="B429" s="25"/>
      <c r="C429" s="22"/>
      <c r="D429" s="30"/>
      <c r="E429" s="22"/>
      <c r="F429" s="97"/>
    </row>
    <row r="430" spans="1:6" ht="12.75">
      <c r="A430" s="54"/>
      <c r="B430" s="25"/>
      <c r="C430" s="22"/>
      <c r="D430" s="30"/>
      <c r="E430" s="22"/>
      <c r="F430" s="97"/>
    </row>
    <row r="431" spans="1:6" ht="12.75">
      <c r="A431" s="54"/>
      <c r="B431" s="25"/>
      <c r="C431" s="22"/>
      <c r="D431" s="30"/>
      <c r="E431" s="22"/>
      <c r="F431" s="97"/>
    </row>
    <row r="432" spans="1:6" ht="13.5" thickBot="1">
      <c r="A432" s="100"/>
      <c r="B432" s="109"/>
      <c r="C432" s="101"/>
      <c r="D432" s="49"/>
      <c r="E432" s="101"/>
      <c r="F432" s="102"/>
    </row>
    <row r="433" spans="1:6" ht="12.75">
      <c r="A433" s="54" t="s">
        <v>52</v>
      </c>
      <c r="B433" s="22"/>
      <c r="C433" s="22"/>
      <c r="D433" s="20"/>
      <c r="E433" s="20"/>
      <c r="F433" s="21"/>
    </row>
    <row r="434" spans="1:6" ht="12.75">
      <c r="A434" s="16" t="s">
        <v>44</v>
      </c>
      <c r="B434" s="17"/>
      <c r="C434" s="106"/>
      <c r="D434" s="17" t="s">
        <v>47</v>
      </c>
      <c r="E434" s="17"/>
      <c r="F434" s="103"/>
    </row>
    <row r="435" spans="1:6" ht="12.75">
      <c r="A435" s="19" t="s">
        <v>45</v>
      </c>
      <c r="B435" s="20"/>
      <c r="C435" s="107"/>
      <c r="D435" s="20" t="s">
        <v>48</v>
      </c>
      <c r="E435" s="20"/>
      <c r="F435" s="104"/>
    </row>
    <row r="436" spans="1:6" ht="12.75">
      <c r="A436" s="23" t="s">
        <v>46</v>
      </c>
      <c r="B436" s="24"/>
      <c r="C436" s="108"/>
      <c r="D436" s="24" t="s">
        <v>49</v>
      </c>
      <c r="E436" s="24"/>
      <c r="F436" s="105"/>
    </row>
    <row r="439" spans="1:4" ht="12.75">
      <c r="A439" s="16" t="s">
        <v>53</v>
      </c>
      <c r="B439" s="17"/>
      <c r="C439" s="17"/>
      <c r="D439" s="89"/>
    </row>
    <row r="440" spans="1:4" ht="12.75">
      <c r="A440" s="23" t="s">
        <v>54</v>
      </c>
      <c r="B440" s="24"/>
      <c r="C440" s="80"/>
      <c r="D440" s="90"/>
    </row>
    <row r="441" ht="12.75">
      <c r="C441" s="73"/>
    </row>
    <row r="442" ht="12.75">
      <c r="C442" s="73"/>
    </row>
    <row r="443" spans="1:2" ht="12.75">
      <c r="A443" s="220" t="s">
        <v>168</v>
      </c>
      <c r="B443" s="220" t="s">
        <v>169</v>
      </c>
    </row>
    <row r="444" spans="1:9" ht="12.75">
      <c r="A444" s="326" t="s">
        <v>20</v>
      </c>
      <c r="B444" s="324"/>
      <c r="C444" s="324"/>
      <c r="D444" s="326" t="s">
        <v>57</v>
      </c>
      <c r="E444" s="324"/>
      <c r="F444" s="325"/>
      <c r="G444" s="326" t="s">
        <v>61</v>
      </c>
      <c r="H444" s="324"/>
      <c r="I444" s="46" t="s">
        <v>62</v>
      </c>
    </row>
    <row r="445" spans="1:9" ht="13.5" thickBot="1">
      <c r="A445" s="110" t="s">
        <v>17</v>
      </c>
      <c r="B445" s="111" t="s">
        <v>19</v>
      </c>
      <c r="C445" s="112" t="s">
        <v>18</v>
      </c>
      <c r="D445" s="62" t="s">
        <v>58</v>
      </c>
      <c r="E445" s="61" t="s">
        <v>59</v>
      </c>
      <c r="F445" s="62" t="s">
        <v>60</v>
      </c>
      <c r="G445" s="122" t="s">
        <v>55</v>
      </c>
      <c r="H445" s="110" t="s">
        <v>56</v>
      </c>
      <c r="I445" s="123" t="s">
        <v>63</v>
      </c>
    </row>
    <row r="446" spans="1:10" ht="13.5" thickTop="1">
      <c r="A446" s="54"/>
      <c r="B446" s="25"/>
      <c r="C446" s="22"/>
      <c r="D446" s="113"/>
      <c r="E446" s="118"/>
      <c r="F446" s="113"/>
      <c r="G446" s="22"/>
      <c r="H446" s="115"/>
      <c r="I446" s="117"/>
      <c r="J446">
        <v>1</v>
      </c>
    </row>
    <row r="447" spans="1:10" ht="12.75">
      <c r="A447" s="54"/>
      <c r="B447" s="25"/>
      <c r="C447" s="22"/>
      <c r="D447" s="113"/>
      <c r="E447" s="118"/>
      <c r="F447" s="113"/>
      <c r="G447" s="22"/>
      <c r="H447" s="115"/>
      <c r="I447" s="117"/>
      <c r="J447">
        <v>2</v>
      </c>
    </row>
    <row r="448" spans="1:10" ht="12.75">
      <c r="A448" s="54"/>
      <c r="B448" s="25"/>
      <c r="C448" s="22"/>
      <c r="D448" s="113"/>
      <c r="E448" s="118"/>
      <c r="F448" s="113"/>
      <c r="G448" s="22"/>
      <c r="H448" s="115"/>
      <c r="I448" s="117"/>
      <c r="J448">
        <v>3</v>
      </c>
    </row>
    <row r="449" spans="1:10" ht="12.75">
      <c r="A449" s="54"/>
      <c r="B449" s="25"/>
      <c r="C449" s="22"/>
      <c r="D449" s="113"/>
      <c r="E449" s="118"/>
      <c r="F449" s="113"/>
      <c r="G449" s="22"/>
      <c r="H449" s="115"/>
      <c r="I449" s="117"/>
      <c r="J449">
        <v>4</v>
      </c>
    </row>
    <row r="450" spans="1:10" ht="12.75">
      <c r="A450" s="54"/>
      <c r="B450" s="25"/>
      <c r="C450" s="22"/>
      <c r="D450" s="113"/>
      <c r="E450" s="118"/>
      <c r="F450" s="113"/>
      <c r="G450" s="22"/>
      <c r="H450" s="115"/>
      <c r="I450" s="117"/>
      <c r="J450">
        <v>5</v>
      </c>
    </row>
    <row r="451" spans="1:10" ht="12.75">
      <c r="A451" s="54"/>
      <c r="B451" s="25"/>
      <c r="C451" s="22"/>
      <c r="D451" s="113"/>
      <c r="E451" s="118"/>
      <c r="F451" s="113"/>
      <c r="G451" s="22"/>
      <c r="H451" s="115"/>
      <c r="I451" s="117"/>
      <c r="J451">
        <v>6</v>
      </c>
    </row>
    <row r="452" spans="1:10" ht="12.75">
      <c r="A452" s="54"/>
      <c r="B452" s="25"/>
      <c r="C452" s="22"/>
      <c r="D452" s="113"/>
      <c r="E452" s="118"/>
      <c r="F452" s="113"/>
      <c r="G452" s="22"/>
      <c r="H452" s="115"/>
      <c r="I452" s="117"/>
      <c r="J452">
        <v>7</v>
      </c>
    </row>
    <row r="453" spans="1:10" ht="12.75">
      <c r="A453" s="54"/>
      <c r="B453" s="25"/>
      <c r="C453" s="22"/>
      <c r="D453" s="113"/>
      <c r="E453" s="118"/>
      <c r="F453" s="113"/>
      <c r="G453" s="22"/>
      <c r="H453" s="115"/>
      <c r="I453" s="117"/>
      <c r="J453">
        <v>8</v>
      </c>
    </row>
    <row r="454" spans="1:10" ht="12.75">
      <c r="A454" s="54"/>
      <c r="B454" s="25"/>
      <c r="C454" s="22"/>
      <c r="D454" s="113"/>
      <c r="E454" s="118"/>
      <c r="F454" s="113"/>
      <c r="G454" s="22"/>
      <c r="H454" s="115"/>
      <c r="I454" s="117"/>
      <c r="J454">
        <v>9</v>
      </c>
    </row>
    <row r="455" spans="1:10" ht="12.75">
      <c r="A455" s="54"/>
      <c r="B455" s="25"/>
      <c r="C455" s="22"/>
      <c r="D455" s="113"/>
      <c r="E455" s="118"/>
      <c r="F455" s="113"/>
      <c r="G455" s="22"/>
      <c r="H455" s="115"/>
      <c r="I455" s="117"/>
      <c r="J455">
        <v>10</v>
      </c>
    </row>
    <row r="456" spans="1:10" ht="12.75">
      <c r="A456" s="54"/>
      <c r="B456" s="25"/>
      <c r="C456" s="22"/>
      <c r="D456" s="113"/>
      <c r="E456" s="118"/>
      <c r="F456" s="113"/>
      <c r="G456" s="22"/>
      <c r="H456" s="115"/>
      <c r="I456" s="117"/>
      <c r="J456">
        <v>11</v>
      </c>
    </row>
    <row r="457" spans="1:10" ht="12.75">
      <c r="A457" s="54"/>
      <c r="B457" s="25"/>
      <c r="C457" s="22"/>
      <c r="D457" s="113"/>
      <c r="E457" s="118"/>
      <c r="F457" s="113"/>
      <c r="G457" s="22"/>
      <c r="H457" s="115"/>
      <c r="I457" s="117"/>
      <c r="J457">
        <v>12</v>
      </c>
    </row>
    <row r="458" spans="1:10" ht="12.75">
      <c r="A458" s="54"/>
      <c r="B458" s="25"/>
      <c r="C458" s="22"/>
      <c r="D458" s="113"/>
      <c r="E458" s="118"/>
      <c r="F458" s="113"/>
      <c r="G458" s="22"/>
      <c r="H458" s="115"/>
      <c r="I458" s="117"/>
      <c r="J458">
        <v>13</v>
      </c>
    </row>
    <row r="459" spans="1:10" ht="12.75">
      <c r="A459" s="54"/>
      <c r="B459" s="25"/>
      <c r="C459" s="22"/>
      <c r="D459" s="113"/>
      <c r="E459" s="118"/>
      <c r="F459" s="113"/>
      <c r="G459" s="22"/>
      <c r="H459" s="115"/>
      <c r="I459" s="117"/>
      <c r="J459">
        <v>14</v>
      </c>
    </row>
    <row r="460" spans="1:10" ht="13.5" thickBot="1">
      <c r="A460" s="100"/>
      <c r="B460" s="109"/>
      <c r="C460" s="101"/>
      <c r="D460" s="119"/>
      <c r="E460" s="120"/>
      <c r="F460" s="119"/>
      <c r="G460" s="101"/>
      <c r="H460" s="121"/>
      <c r="I460" s="92"/>
      <c r="J460">
        <v>15</v>
      </c>
    </row>
    <row r="461" spans="1:9" ht="12.75">
      <c r="A461" s="54"/>
      <c r="B461" s="22"/>
      <c r="C461" s="22"/>
      <c r="D461" s="20"/>
      <c r="E461" s="23" t="s">
        <v>40</v>
      </c>
      <c r="F461" s="114">
        <f>SUM(F446:F460)</f>
        <v>0</v>
      </c>
      <c r="G461" s="56">
        <f>SUM(G446:G460)</f>
        <v>0</v>
      </c>
      <c r="H461" s="116">
        <f>SUM(H446:H460)</f>
        <v>0</v>
      </c>
      <c r="I461" s="114"/>
    </row>
    <row r="462" spans="1:9" ht="12.75">
      <c r="A462" s="23"/>
      <c r="B462" s="24"/>
      <c r="C462" s="24"/>
      <c r="D462" s="24"/>
      <c r="E462" s="24"/>
      <c r="F462" s="24"/>
      <c r="G462" s="124" t="s">
        <v>64</v>
      </c>
      <c r="H462" s="124"/>
      <c r="I462" s="222"/>
    </row>
    <row r="489" ht="12.75">
      <c r="A489" s="125" t="s">
        <v>65</v>
      </c>
    </row>
    <row r="491" spans="1:12" ht="13.5" thickBot="1">
      <c r="A491" s="126" t="s">
        <v>77</v>
      </c>
      <c r="B491" s="127" t="s">
        <v>66</v>
      </c>
      <c r="C491" s="128" t="s">
        <v>67</v>
      </c>
      <c r="D491" s="127" t="s">
        <v>68</v>
      </c>
      <c r="E491" s="128" t="s">
        <v>69</v>
      </c>
      <c r="F491" s="127" t="s">
        <v>70</v>
      </c>
      <c r="G491" s="128" t="s">
        <v>71</v>
      </c>
      <c r="H491" s="127" t="s">
        <v>72</v>
      </c>
      <c r="I491" s="128" t="s">
        <v>73</v>
      </c>
      <c r="J491" s="127" t="s">
        <v>74</v>
      </c>
      <c r="K491" s="128" t="s">
        <v>75</v>
      </c>
      <c r="L491" s="129" t="s">
        <v>76</v>
      </c>
    </row>
    <row r="492" spans="1:12" ht="13.5" thickTop="1">
      <c r="A492" s="19">
        <v>1</v>
      </c>
      <c r="B492" s="8"/>
      <c r="C492" s="20"/>
      <c r="D492" s="8"/>
      <c r="E492" s="20"/>
      <c r="F492" s="8"/>
      <c r="G492" s="20"/>
      <c r="H492" s="8"/>
      <c r="I492" s="20"/>
      <c r="J492" s="8"/>
      <c r="K492" s="20"/>
      <c r="L492" s="8"/>
    </row>
    <row r="493" spans="1:12" ht="12.75">
      <c r="A493" s="19">
        <v>2</v>
      </c>
      <c r="B493" s="8"/>
      <c r="C493" s="20"/>
      <c r="D493" s="8"/>
      <c r="E493" s="20"/>
      <c r="F493" s="8"/>
      <c r="G493" s="20"/>
      <c r="H493" s="8"/>
      <c r="I493" s="20"/>
      <c r="J493" s="8"/>
      <c r="K493" s="20"/>
      <c r="L493" s="8"/>
    </row>
    <row r="494" spans="1:12" ht="12.75">
      <c r="A494" s="19">
        <v>3</v>
      </c>
      <c r="B494" s="8"/>
      <c r="C494" s="20"/>
      <c r="D494" s="8"/>
      <c r="E494" s="20"/>
      <c r="F494" s="8"/>
      <c r="G494" s="20"/>
      <c r="H494" s="8"/>
      <c r="I494" s="20"/>
      <c r="J494" s="8"/>
      <c r="K494" s="20"/>
      <c r="L494" s="8"/>
    </row>
    <row r="495" spans="1:12" ht="12.75">
      <c r="A495" s="19">
        <v>4</v>
      </c>
      <c r="B495" s="8"/>
      <c r="C495" s="20"/>
      <c r="D495" s="8"/>
      <c r="E495" s="20"/>
      <c r="F495" s="8"/>
      <c r="G495" s="20"/>
      <c r="H495" s="8"/>
      <c r="I495" s="20"/>
      <c r="J495" s="8"/>
      <c r="K495" s="20"/>
      <c r="L495" s="8"/>
    </row>
    <row r="496" spans="1:12" ht="12.75">
      <c r="A496" s="19">
        <v>5</v>
      </c>
      <c r="B496" s="8"/>
      <c r="C496" s="20"/>
      <c r="D496" s="8"/>
      <c r="E496" s="20"/>
      <c r="F496" s="8"/>
      <c r="G496" s="20"/>
      <c r="H496" s="8"/>
      <c r="I496" s="20"/>
      <c r="J496" s="8"/>
      <c r="K496" s="20"/>
      <c r="L496" s="8"/>
    </row>
    <row r="497" spans="1:12" ht="12.75">
      <c r="A497" s="19">
        <v>6</v>
      </c>
      <c r="B497" s="8"/>
      <c r="C497" s="20"/>
      <c r="D497" s="8"/>
      <c r="E497" s="20"/>
      <c r="F497" s="8"/>
      <c r="G497" s="20"/>
      <c r="H497" s="8"/>
      <c r="I497" s="20"/>
      <c r="J497" s="8"/>
      <c r="K497" s="20"/>
      <c r="L497" s="8"/>
    </row>
    <row r="498" spans="1:12" ht="12.75">
      <c r="A498" s="19">
        <v>7</v>
      </c>
      <c r="B498" s="8"/>
      <c r="C498" s="20"/>
      <c r="D498" s="8"/>
      <c r="E498" s="20"/>
      <c r="F498" s="8"/>
      <c r="G498" s="20"/>
      <c r="H498" s="8"/>
      <c r="I498" s="20"/>
      <c r="J498" s="8"/>
      <c r="K498" s="20"/>
      <c r="L498" s="8"/>
    </row>
    <row r="499" spans="1:12" ht="12.75">
      <c r="A499" s="19">
        <v>8</v>
      </c>
      <c r="B499" s="8"/>
      <c r="C499" s="20"/>
      <c r="D499" s="8"/>
      <c r="E499" s="20"/>
      <c r="F499" s="8"/>
      <c r="G499" s="20"/>
      <c r="H499" s="8"/>
      <c r="I499" s="20"/>
      <c r="J499" s="8"/>
      <c r="K499" s="20"/>
      <c r="L499" s="8"/>
    </row>
    <row r="500" spans="1:12" ht="12.75">
      <c r="A500" s="19">
        <v>9</v>
      </c>
      <c r="B500" s="8"/>
      <c r="C500" s="20"/>
      <c r="D500" s="8"/>
      <c r="E500" s="20"/>
      <c r="F500" s="8"/>
      <c r="G500" s="20"/>
      <c r="H500" s="8"/>
      <c r="I500" s="20"/>
      <c r="J500" s="8"/>
      <c r="K500" s="20"/>
      <c r="L500" s="8"/>
    </row>
    <row r="501" spans="1:12" ht="12.75">
      <c r="A501" s="19">
        <v>10</v>
      </c>
      <c r="B501" s="8"/>
      <c r="C501" s="20"/>
      <c r="D501" s="8"/>
      <c r="E501" s="20"/>
      <c r="F501" s="8"/>
      <c r="G501" s="20"/>
      <c r="H501" s="8"/>
      <c r="I501" s="20"/>
      <c r="J501" s="8"/>
      <c r="K501" s="20"/>
      <c r="L501" s="8"/>
    </row>
    <row r="502" spans="1:12" ht="12.75">
      <c r="A502" s="19">
        <v>11</v>
      </c>
      <c r="B502" s="8"/>
      <c r="C502" s="20"/>
      <c r="D502" s="8"/>
      <c r="E502" s="20"/>
      <c r="F502" s="8"/>
      <c r="G502" s="20"/>
      <c r="H502" s="8"/>
      <c r="I502" s="20"/>
      <c r="J502" s="8"/>
      <c r="K502" s="20"/>
      <c r="L502" s="8"/>
    </row>
    <row r="503" spans="1:12" ht="12.75">
      <c r="A503" s="19">
        <v>12</v>
      </c>
      <c r="B503" s="8"/>
      <c r="C503" s="20"/>
      <c r="D503" s="8"/>
      <c r="E503" s="20"/>
      <c r="F503" s="8"/>
      <c r="G503" s="20"/>
      <c r="H503" s="8"/>
      <c r="I503" s="20"/>
      <c r="J503" s="8"/>
      <c r="K503" s="20"/>
      <c r="L503" s="8"/>
    </row>
    <row r="504" spans="1:12" ht="12.75">
      <c r="A504" s="19">
        <v>13</v>
      </c>
      <c r="B504" s="8"/>
      <c r="C504" s="20"/>
      <c r="D504" s="8"/>
      <c r="E504" s="20"/>
      <c r="F504" s="8"/>
      <c r="G504" s="20"/>
      <c r="H504" s="8"/>
      <c r="I504" s="20"/>
      <c r="J504" s="8"/>
      <c r="K504" s="20"/>
      <c r="L504" s="8"/>
    </row>
    <row r="505" spans="1:12" ht="12.75">
      <c r="A505" s="19">
        <v>14</v>
      </c>
      <c r="B505" s="8"/>
      <c r="C505" s="20"/>
      <c r="D505" s="8"/>
      <c r="E505" s="20"/>
      <c r="F505" s="8"/>
      <c r="G505" s="20"/>
      <c r="H505" s="8"/>
      <c r="I505" s="20"/>
      <c r="J505" s="8"/>
      <c r="K505" s="20"/>
      <c r="L505" s="8"/>
    </row>
    <row r="506" spans="1:12" ht="12.75">
      <c r="A506" s="19">
        <v>15</v>
      </c>
      <c r="B506" s="8"/>
      <c r="C506" s="20"/>
      <c r="D506" s="8"/>
      <c r="E506" s="20"/>
      <c r="F506" s="8"/>
      <c r="G506" s="20"/>
      <c r="H506" s="8"/>
      <c r="I506" s="20"/>
      <c r="J506" s="8"/>
      <c r="K506" s="20"/>
      <c r="L506" s="8"/>
    </row>
    <row r="507" spans="1:12" ht="12.75">
      <c r="A507" s="19">
        <v>16</v>
      </c>
      <c r="B507" s="8"/>
      <c r="C507" s="20"/>
      <c r="D507" s="8"/>
      <c r="E507" s="20"/>
      <c r="F507" s="8"/>
      <c r="G507" s="20"/>
      <c r="H507" s="8"/>
      <c r="I507" s="20"/>
      <c r="J507" s="8"/>
      <c r="K507" s="20"/>
      <c r="L507" s="8"/>
    </row>
    <row r="508" spans="1:12" ht="12.75">
      <c r="A508" s="19">
        <v>17</v>
      </c>
      <c r="B508" s="8"/>
      <c r="C508" s="20"/>
      <c r="D508" s="8"/>
      <c r="E508" s="20"/>
      <c r="F508" s="8"/>
      <c r="G508" s="20"/>
      <c r="H508" s="8"/>
      <c r="I508" s="20"/>
      <c r="J508" s="8"/>
      <c r="K508" s="20"/>
      <c r="L508" s="8"/>
    </row>
    <row r="509" spans="1:12" ht="12.75">
      <c r="A509" s="19">
        <v>18</v>
      </c>
      <c r="B509" s="8"/>
      <c r="C509" s="20"/>
      <c r="D509" s="8"/>
      <c r="E509" s="20"/>
      <c r="F509" s="8"/>
      <c r="G509" s="20"/>
      <c r="H509" s="8"/>
      <c r="I509" s="20"/>
      <c r="J509" s="8"/>
      <c r="K509" s="20"/>
      <c r="L509" s="8"/>
    </row>
    <row r="510" spans="1:12" ht="12.75">
      <c r="A510" s="19">
        <v>19</v>
      </c>
      <c r="B510" s="8"/>
      <c r="C510" s="20"/>
      <c r="D510" s="8"/>
      <c r="E510" s="20"/>
      <c r="F510" s="8"/>
      <c r="G510" s="20"/>
      <c r="H510" s="8"/>
      <c r="I510" s="20"/>
      <c r="J510" s="8"/>
      <c r="K510" s="20"/>
      <c r="L510" s="8"/>
    </row>
    <row r="511" spans="1:12" ht="12.75">
      <c r="A511" s="19">
        <v>20</v>
      </c>
      <c r="B511" s="8"/>
      <c r="C511" s="20"/>
      <c r="D511" s="8"/>
      <c r="E511" s="20"/>
      <c r="F511" s="8"/>
      <c r="G511" s="20"/>
      <c r="H511" s="8"/>
      <c r="I511" s="20"/>
      <c r="J511" s="8"/>
      <c r="K511" s="20"/>
      <c r="L511" s="8"/>
    </row>
    <row r="512" spans="1:12" ht="12.75">
      <c r="A512" s="19">
        <v>21</v>
      </c>
      <c r="B512" s="8"/>
      <c r="C512" s="20"/>
      <c r="D512" s="8"/>
      <c r="E512" s="20"/>
      <c r="F512" s="8"/>
      <c r="G512" s="20"/>
      <c r="H512" s="8"/>
      <c r="I512" s="20"/>
      <c r="J512" s="8"/>
      <c r="K512" s="20"/>
      <c r="L512" s="8"/>
    </row>
    <row r="513" spans="1:12" ht="12.75">
      <c r="A513" s="19">
        <v>22</v>
      </c>
      <c r="B513" s="8"/>
      <c r="C513" s="20"/>
      <c r="D513" s="8"/>
      <c r="E513" s="20"/>
      <c r="F513" s="8"/>
      <c r="G513" s="20"/>
      <c r="H513" s="8"/>
      <c r="I513" s="20"/>
      <c r="J513" s="8"/>
      <c r="K513" s="20"/>
      <c r="L513" s="8"/>
    </row>
    <row r="514" spans="1:12" ht="12.75">
      <c r="A514" s="19">
        <v>23</v>
      </c>
      <c r="B514" s="8"/>
      <c r="C514" s="20"/>
      <c r="D514" s="8"/>
      <c r="E514" s="20"/>
      <c r="F514" s="8"/>
      <c r="G514" s="20"/>
      <c r="H514" s="8"/>
      <c r="I514" s="20"/>
      <c r="J514" s="8"/>
      <c r="K514" s="20"/>
      <c r="L514" s="8"/>
    </row>
    <row r="515" spans="1:12" ht="12.75">
      <c r="A515" s="19">
        <v>24</v>
      </c>
      <c r="B515" s="8"/>
      <c r="C515" s="20"/>
      <c r="D515" s="8"/>
      <c r="E515" s="20"/>
      <c r="F515" s="8"/>
      <c r="G515" s="20"/>
      <c r="H515" s="8"/>
      <c r="I515" s="20"/>
      <c r="J515" s="8"/>
      <c r="K515" s="20"/>
      <c r="L515" s="8"/>
    </row>
    <row r="516" spans="1:12" ht="12.75">
      <c r="A516" s="19">
        <v>25</v>
      </c>
      <c r="B516" s="8"/>
      <c r="C516" s="20"/>
      <c r="D516" s="8"/>
      <c r="E516" s="20"/>
      <c r="F516" s="8"/>
      <c r="G516" s="20"/>
      <c r="H516" s="8"/>
      <c r="I516" s="20"/>
      <c r="J516" s="8"/>
      <c r="K516" s="20"/>
      <c r="L516" s="8"/>
    </row>
    <row r="517" spans="1:12" ht="12.75">
      <c r="A517" s="19">
        <v>26</v>
      </c>
      <c r="B517" s="8"/>
      <c r="C517" s="20"/>
      <c r="D517" s="8"/>
      <c r="E517" s="20"/>
      <c r="F517" s="8"/>
      <c r="G517" s="20"/>
      <c r="H517" s="8"/>
      <c r="I517" s="20"/>
      <c r="J517" s="8"/>
      <c r="K517" s="20"/>
      <c r="L517" s="8"/>
    </row>
    <row r="518" spans="1:12" ht="12.75">
      <c r="A518" s="19">
        <v>27</v>
      </c>
      <c r="B518" s="8"/>
      <c r="C518" s="20"/>
      <c r="D518" s="8"/>
      <c r="E518" s="20"/>
      <c r="F518" s="8"/>
      <c r="G518" s="20"/>
      <c r="H518" s="8"/>
      <c r="I518" s="20"/>
      <c r="J518" s="8"/>
      <c r="K518" s="20"/>
      <c r="L518" s="8"/>
    </row>
    <row r="519" spans="1:12" ht="12.75">
      <c r="A519" s="23">
        <v>28</v>
      </c>
      <c r="B519" s="12"/>
      <c r="C519" s="24"/>
      <c r="D519" s="12"/>
      <c r="E519" s="24"/>
      <c r="F519" s="12"/>
      <c r="G519" s="24"/>
      <c r="H519" s="12"/>
      <c r="I519" s="24"/>
      <c r="J519" s="12"/>
      <c r="K519" s="24"/>
      <c r="L519" s="8"/>
    </row>
    <row r="523" spans="1:2" ht="12.75">
      <c r="A523" s="220" t="s">
        <v>170</v>
      </c>
      <c r="B523" s="220" t="s">
        <v>171</v>
      </c>
    </row>
    <row r="524" spans="1:4" ht="12.75">
      <c r="A524" s="276" t="s">
        <v>78</v>
      </c>
      <c r="B524" s="277" t="s">
        <v>76</v>
      </c>
      <c r="C524" s="276" t="s">
        <v>40</v>
      </c>
      <c r="D524" s="20"/>
    </row>
    <row r="525" spans="1:4" ht="13.5" thickBot="1">
      <c r="A525" s="278" t="s">
        <v>79</v>
      </c>
      <c r="B525" s="279" t="s">
        <v>56</v>
      </c>
      <c r="C525" s="278" t="s">
        <v>80</v>
      </c>
      <c r="D525" s="20"/>
    </row>
    <row r="526" spans="1:4" ht="13.5" thickTop="1">
      <c r="A526" s="138"/>
      <c r="B526" s="20"/>
      <c r="C526" s="8"/>
      <c r="D526" s="20"/>
    </row>
    <row r="527" spans="1:4" ht="12.75">
      <c r="A527" s="138"/>
      <c r="B527" s="20"/>
      <c r="C527" s="8"/>
      <c r="D527" s="20"/>
    </row>
    <row r="528" spans="1:4" ht="12.75">
      <c r="A528" s="138"/>
      <c r="B528" s="20"/>
      <c r="C528" s="8"/>
      <c r="D528" s="20"/>
    </row>
    <row r="529" spans="1:4" ht="12.75">
      <c r="A529" s="138"/>
      <c r="B529" s="20"/>
      <c r="C529" s="8"/>
      <c r="D529" s="20"/>
    </row>
    <row r="530" spans="1:4" ht="12.75">
      <c r="A530" s="138"/>
      <c r="B530" s="20"/>
      <c r="C530" s="8"/>
      <c r="D530" s="20"/>
    </row>
    <row r="531" spans="1:4" ht="12.75">
      <c r="A531" s="138"/>
      <c r="B531" s="20"/>
      <c r="C531" s="8"/>
      <c r="D531" s="20"/>
    </row>
    <row r="532" spans="1:4" ht="12.75">
      <c r="A532" s="138"/>
      <c r="B532" s="20"/>
      <c r="C532" s="8"/>
      <c r="D532" s="20"/>
    </row>
    <row r="533" spans="1:4" ht="12.75">
      <c r="A533" s="138"/>
      <c r="B533" s="20"/>
      <c r="C533" s="8"/>
      <c r="D533" s="20"/>
    </row>
    <row r="534" spans="1:4" ht="12.75">
      <c r="A534" s="138"/>
      <c r="B534" s="20"/>
      <c r="C534" s="8"/>
      <c r="D534" s="20"/>
    </row>
    <row r="535" spans="1:4" ht="12.75">
      <c r="A535" s="138"/>
      <c r="B535" s="20"/>
      <c r="C535" s="8"/>
      <c r="D535" s="20"/>
    </row>
    <row r="536" spans="1:4" ht="13.5" thickBot="1">
      <c r="A536" s="139"/>
      <c r="B536" s="82"/>
      <c r="C536" s="137"/>
      <c r="D536" s="20"/>
    </row>
    <row r="537" spans="1:4" ht="12.75">
      <c r="A537" s="280" t="s">
        <v>87</v>
      </c>
      <c r="B537" s="24"/>
      <c r="C537" s="29"/>
      <c r="D537" s="20"/>
    </row>
    <row r="538" spans="1:4" ht="12.75">
      <c r="A538" s="281" t="s">
        <v>81</v>
      </c>
      <c r="B538" s="20"/>
      <c r="C538" s="8"/>
      <c r="D538" s="20"/>
    </row>
    <row r="539" spans="1:4" ht="12.75">
      <c r="A539" s="281" t="s">
        <v>82</v>
      </c>
      <c r="B539" s="20"/>
      <c r="C539" s="8"/>
      <c r="D539" s="20"/>
    </row>
    <row r="540" spans="1:4" ht="12.75">
      <c r="A540" s="281" t="s">
        <v>83</v>
      </c>
      <c r="B540" s="20"/>
      <c r="C540" s="132"/>
      <c r="D540" s="20"/>
    </row>
    <row r="541" spans="1:5" ht="12.75">
      <c r="A541" s="281" t="s">
        <v>84</v>
      </c>
      <c r="B541" s="20"/>
      <c r="C541" s="8"/>
      <c r="D541" s="20"/>
      <c r="E541" s="73"/>
    </row>
    <row r="542" spans="1:4" ht="12.75">
      <c r="A542" s="281" t="s">
        <v>85</v>
      </c>
      <c r="B542" s="20"/>
      <c r="C542" s="113"/>
      <c r="D542" s="20"/>
    </row>
    <row r="543" spans="1:4" ht="12.75">
      <c r="A543" s="280" t="s">
        <v>86</v>
      </c>
      <c r="B543" s="24"/>
      <c r="C543" s="114"/>
      <c r="D543" s="20"/>
    </row>
    <row r="548" spans="1:2" ht="12.75">
      <c r="A548" s="220" t="s">
        <v>172</v>
      </c>
      <c r="B548" s="220" t="s">
        <v>173</v>
      </c>
    </row>
    <row r="549" spans="1:2" ht="12.75">
      <c r="A549" s="288" t="s">
        <v>88</v>
      </c>
      <c r="B549" s="144"/>
    </row>
    <row r="550" spans="1:2" ht="12.75">
      <c r="A550" s="280" t="s">
        <v>89</v>
      </c>
      <c r="B550" s="145"/>
    </row>
    <row r="551" spans="1:6" ht="12.75">
      <c r="A551" s="286" t="s">
        <v>78</v>
      </c>
      <c r="B551" s="276" t="s">
        <v>89</v>
      </c>
      <c r="C551" s="327" t="s">
        <v>21</v>
      </c>
      <c r="D551" s="328"/>
      <c r="E551" s="276"/>
      <c r="F551" s="276" t="s">
        <v>93</v>
      </c>
    </row>
    <row r="552" spans="1:6" ht="13.5" thickBot="1">
      <c r="A552" s="287" t="s">
        <v>79</v>
      </c>
      <c r="B552" s="278" t="s">
        <v>91</v>
      </c>
      <c r="C552" s="291" t="s">
        <v>90</v>
      </c>
      <c r="D552" s="291" t="s">
        <v>22</v>
      </c>
      <c r="E552" s="278" t="s">
        <v>92</v>
      </c>
      <c r="F552" s="278" t="s">
        <v>63</v>
      </c>
    </row>
    <row r="553" spans="1:6" ht="13.5" thickTop="1">
      <c r="A553" s="289"/>
      <c r="B553" s="282"/>
      <c r="C553" s="25"/>
      <c r="D553" s="8"/>
      <c r="E553" s="25"/>
      <c r="F553" s="113"/>
    </row>
    <row r="554" spans="1:6" ht="12.75">
      <c r="A554" s="289"/>
      <c r="B554" s="282"/>
      <c r="C554" s="25"/>
      <c r="D554" s="8"/>
      <c r="E554" s="25"/>
      <c r="F554" s="113"/>
    </row>
    <row r="555" spans="1:6" ht="12.75">
      <c r="A555" s="289"/>
      <c r="B555" s="282"/>
      <c r="C555" s="25"/>
      <c r="D555" s="8"/>
      <c r="E555" s="25"/>
      <c r="F555" s="113"/>
    </row>
    <row r="556" spans="1:6" ht="12.75">
      <c r="A556" s="289"/>
      <c r="B556" s="282"/>
      <c r="C556" s="25"/>
      <c r="D556" s="8"/>
      <c r="E556" s="25"/>
      <c r="F556" s="113"/>
    </row>
    <row r="557" spans="1:6" ht="12.75">
      <c r="A557" s="289"/>
      <c r="B557" s="282"/>
      <c r="C557" s="25"/>
      <c r="D557" s="8"/>
      <c r="E557" s="25"/>
      <c r="F557" s="113"/>
    </row>
    <row r="558" spans="1:6" ht="12.75">
      <c r="A558" s="289"/>
      <c r="B558" s="282"/>
      <c r="C558" s="25"/>
      <c r="D558" s="8"/>
      <c r="E558" s="25"/>
      <c r="F558" s="113"/>
    </row>
    <row r="559" spans="1:6" ht="12.75">
      <c r="A559" s="289"/>
      <c r="B559" s="282"/>
      <c r="C559" s="25"/>
      <c r="D559" s="8"/>
      <c r="E559" s="25"/>
      <c r="F559" s="113"/>
    </row>
    <row r="560" spans="1:6" ht="12.75">
      <c r="A560" s="289"/>
      <c r="B560" s="282"/>
      <c r="C560" s="25"/>
      <c r="D560" s="8"/>
      <c r="E560" s="25"/>
      <c r="F560" s="113"/>
    </row>
    <row r="561" spans="1:6" ht="12.75">
      <c r="A561" s="289"/>
      <c r="B561" s="282"/>
      <c r="C561" s="25"/>
      <c r="D561" s="8"/>
      <c r="E561" s="25"/>
      <c r="F561" s="113"/>
    </row>
    <row r="562" spans="1:6" ht="12.75">
      <c r="A562" s="289"/>
      <c r="B562" s="282"/>
      <c r="C562" s="25"/>
      <c r="D562" s="8"/>
      <c r="E562" s="25"/>
      <c r="F562" s="113"/>
    </row>
    <row r="563" spans="1:6" ht="13.5" thickBot="1">
      <c r="A563" s="290"/>
      <c r="B563" s="283"/>
      <c r="C563" s="109"/>
      <c r="D563" s="137"/>
      <c r="E563" s="109"/>
      <c r="F563" s="119"/>
    </row>
    <row r="564" spans="1:6" ht="12.75">
      <c r="A564" s="281" t="s">
        <v>40</v>
      </c>
      <c r="B564" s="114"/>
      <c r="C564" s="53"/>
      <c r="D564" s="30"/>
      <c r="E564" s="25"/>
      <c r="F564" s="223"/>
    </row>
    <row r="565" spans="1:6" ht="12.75">
      <c r="A565" s="23"/>
      <c r="B565" s="24"/>
      <c r="C565" s="24"/>
      <c r="D565" s="285" t="s">
        <v>94</v>
      </c>
      <c r="E565" s="135"/>
      <c r="F565" s="284"/>
    </row>
    <row r="587" spans="2:3" ht="12.75">
      <c r="B587" s="220" t="s">
        <v>174</v>
      </c>
      <c r="C587" s="220" t="s">
        <v>175</v>
      </c>
    </row>
    <row r="589" ht="12.75">
      <c r="A589" s="125" t="s">
        <v>95</v>
      </c>
    </row>
    <row r="591" spans="1:2" ht="12.75">
      <c r="A591" s="146"/>
      <c r="B591" s="3" t="s">
        <v>1</v>
      </c>
    </row>
    <row r="592" spans="1:2" ht="13.5" thickBot="1">
      <c r="A592" s="147" t="s">
        <v>3</v>
      </c>
      <c r="B592" s="5" t="s">
        <v>5</v>
      </c>
    </row>
    <row r="593" spans="1:2" ht="13.5" thickTop="1">
      <c r="A593" s="19">
        <v>1</v>
      </c>
      <c r="B593" s="8"/>
    </row>
    <row r="594" spans="1:2" ht="12.75">
      <c r="A594" s="19">
        <v>2</v>
      </c>
      <c r="B594" s="8"/>
    </row>
    <row r="595" spans="1:2" ht="12.75">
      <c r="A595" s="19">
        <v>3</v>
      </c>
      <c r="B595" s="8"/>
    </row>
    <row r="596" spans="1:2" ht="12.75">
      <c r="A596" s="19">
        <v>4</v>
      </c>
      <c r="B596" s="8"/>
    </row>
    <row r="597" spans="1:2" ht="12.75">
      <c r="A597" s="19">
        <v>5</v>
      </c>
      <c r="B597" s="8"/>
    </row>
    <row r="598" spans="1:2" ht="12.75">
      <c r="A598" s="19">
        <v>6</v>
      </c>
      <c r="B598" s="8"/>
    </row>
    <row r="599" spans="1:2" ht="12.75">
      <c r="A599" s="19">
        <v>7</v>
      </c>
      <c r="B599" s="8"/>
    </row>
    <row r="600" spans="1:2" ht="12.75">
      <c r="A600" s="19">
        <v>8</v>
      </c>
      <c r="B600" s="8"/>
    </row>
    <row r="601" spans="1:2" ht="12.75">
      <c r="A601" s="19">
        <v>9</v>
      </c>
      <c r="B601" s="8"/>
    </row>
    <row r="602" spans="1:2" ht="12.75">
      <c r="A602" s="19">
        <v>10</v>
      </c>
      <c r="B602" s="8"/>
    </row>
    <row r="603" spans="1:2" ht="12.75">
      <c r="A603" s="19">
        <v>11</v>
      </c>
      <c r="B603" s="8"/>
    </row>
    <row r="604" spans="1:2" ht="12.75">
      <c r="A604" s="19">
        <v>12</v>
      </c>
      <c r="B604" s="8"/>
    </row>
    <row r="605" spans="1:2" ht="12.75">
      <c r="A605" s="19">
        <v>13</v>
      </c>
      <c r="B605" s="8"/>
    </row>
    <row r="606" spans="1:2" ht="12.75">
      <c r="A606" s="19">
        <v>14</v>
      </c>
      <c r="B606" s="8"/>
    </row>
    <row r="607" spans="1:2" ht="12.75">
      <c r="A607" s="19">
        <v>15</v>
      </c>
      <c r="B607" s="8"/>
    </row>
    <row r="608" spans="1:2" ht="12.75">
      <c r="A608" s="19">
        <v>16</v>
      </c>
      <c r="B608" s="8"/>
    </row>
    <row r="609" spans="1:2" ht="12.75">
      <c r="A609" s="19">
        <v>17</v>
      </c>
      <c r="B609" s="8"/>
    </row>
    <row r="610" spans="1:2" ht="12.75">
      <c r="A610" s="19">
        <v>18</v>
      </c>
      <c r="B610" s="8"/>
    </row>
    <row r="611" spans="1:2" ht="12.75">
      <c r="A611" s="19">
        <v>19</v>
      </c>
      <c r="B611" s="8"/>
    </row>
    <row r="612" spans="1:2" ht="12.75">
      <c r="A612" s="19">
        <v>20</v>
      </c>
      <c r="B612" s="8"/>
    </row>
    <row r="613" spans="1:2" ht="12.75">
      <c r="A613" s="19">
        <v>21</v>
      </c>
      <c r="B613" s="8"/>
    </row>
    <row r="614" spans="1:2" ht="12.75">
      <c r="A614" s="19">
        <v>22</v>
      </c>
      <c r="B614" s="8"/>
    </row>
    <row r="615" spans="1:2" ht="12.75">
      <c r="A615" s="19">
        <v>23</v>
      </c>
      <c r="B615" s="8"/>
    </row>
    <row r="616" spans="1:2" ht="12.75">
      <c r="A616" s="19">
        <v>24</v>
      </c>
      <c r="B616" s="8"/>
    </row>
    <row r="617" spans="1:2" ht="12.75">
      <c r="A617" s="19">
        <v>25</v>
      </c>
      <c r="B617" s="8"/>
    </row>
    <row r="618" spans="1:2" ht="12.75">
      <c r="A618" s="19">
        <v>26</v>
      </c>
      <c r="B618" s="8"/>
    </row>
    <row r="619" spans="1:2" ht="12.75">
      <c r="A619" s="19">
        <v>27</v>
      </c>
      <c r="B619" s="8"/>
    </row>
    <row r="620" spans="1:2" ht="12.75">
      <c r="A620" s="19">
        <v>28</v>
      </c>
      <c r="B620" s="8"/>
    </row>
    <row r="621" spans="1:2" ht="12.75">
      <c r="A621" s="19">
        <v>29</v>
      </c>
      <c r="B621" s="8"/>
    </row>
    <row r="622" spans="1:2" ht="12.75">
      <c r="A622" s="19">
        <v>30</v>
      </c>
      <c r="B622" s="8"/>
    </row>
    <row r="623" spans="1:2" ht="12.75">
      <c r="A623" s="19">
        <v>31</v>
      </c>
      <c r="B623" s="8"/>
    </row>
    <row r="624" spans="1:2" ht="12.75">
      <c r="A624" s="19">
        <v>32</v>
      </c>
      <c r="B624" s="8"/>
    </row>
    <row r="625" spans="1:2" ht="12.75">
      <c r="A625" s="19">
        <v>33</v>
      </c>
      <c r="B625" s="8"/>
    </row>
    <row r="626" spans="1:2" ht="12.75">
      <c r="A626" s="19">
        <v>34</v>
      </c>
      <c r="B626" s="8"/>
    </row>
    <row r="627" spans="1:2" ht="12.75">
      <c r="A627" s="19">
        <v>35</v>
      </c>
      <c r="B627" s="8"/>
    </row>
    <row r="628" spans="1:2" ht="12.75">
      <c r="A628" s="19">
        <v>36</v>
      </c>
      <c r="B628" s="8"/>
    </row>
    <row r="629" spans="1:2" ht="12.75">
      <c r="A629" s="19">
        <v>37</v>
      </c>
      <c r="B629" s="8"/>
    </row>
    <row r="630" spans="1:2" ht="12.75">
      <c r="A630" s="19">
        <v>38</v>
      </c>
      <c r="B630" s="8"/>
    </row>
    <row r="631" spans="1:2" ht="12.75">
      <c r="A631" s="19">
        <v>39</v>
      </c>
      <c r="B631" s="8"/>
    </row>
    <row r="632" spans="1:2" ht="12.75">
      <c r="A632" s="19">
        <v>40</v>
      </c>
      <c r="B632" s="8"/>
    </row>
    <row r="633" spans="1:2" ht="12.75">
      <c r="A633" s="19">
        <v>41</v>
      </c>
      <c r="B633" s="8"/>
    </row>
    <row r="634" spans="1:2" ht="12.75">
      <c r="A634" s="19">
        <v>42</v>
      </c>
      <c r="B634" s="8"/>
    </row>
    <row r="635" spans="1:2" ht="12.75">
      <c r="A635" s="19">
        <v>43</v>
      </c>
      <c r="B635" s="8"/>
    </row>
    <row r="636" spans="1:2" ht="12.75">
      <c r="A636" s="19">
        <v>44</v>
      </c>
      <c r="B636" s="8"/>
    </row>
    <row r="637" spans="1:2" ht="12.75">
      <c r="A637" s="19">
        <v>45</v>
      </c>
      <c r="B637" s="8"/>
    </row>
    <row r="638" spans="1:2" ht="12.75">
      <c r="A638" s="19">
        <v>46</v>
      </c>
      <c r="B638" s="8"/>
    </row>
    <row r="639" spans="1:2" ht="12.75">
      <c r="A639" s="19">
        <v>47</v>
      </c>
      <c r="B639" s="8"/>
    </row>
    <row r="640" spans="1:2" ht="12.75">
      <c r="A640" s="19">
        <v>48</v>
      </c>
      <c r="B640" s="8"/>
    </row>
    <row r="641" spans="1:2" ht="12.75">
      <c r="A641" s="19">
        <v>49</v>
      </c>
      <c r="B641" s="8"/>
    </row>
    <row r="642" spans="1:2" ht="12.75">
      <c r="A642" s="19">
        <v>50</v>
      </c>
      <c r="B642" s="8"/>
    </row>
    <row r="643" spans="1:2" ht="12.75">
      <c r="A643" s="19">
        <v>51</v>
      </c>
      <c r="B643" s="8"/>
    </row>
    <row r="644" spans="1:2" ht="12.75">
      <c r="A644" s="19">
        <v>52</v>
      </c>
      <c r="B644" s="8"/>
    </row>
    <row r="645" spans="1:2" ht="12.75">
      <c r="A645" s="19">
        <v>53</v>
      </c>
      <c r="B645" s="8"/>
    </row>
    <row r="646" spans="1:2" ht="12.75">
      <c r="A646" s="19">
        <v>54</v>
      </c>
      <c r="B646" s="8"/>
    </row>
    <row r="647" spans="1:2" ht="12.75">
      <c r="A647" s="19">
        <v>55</v>
      </c>
      <c r="B647" s="8"/>
    </row>
    <row r="648" spans="1:2" ht="12.75">
      <c r="A648" s="19">
        <v>56</v>
      </c>
      <c r="B648" s="8"/>
    </row>
    <row r="649" spans="1:2" ht="12.75">
      <c r="A649" s="19">
        <v>57</v>
      </c>
      <c r="B649" s="8"/>
    </row>
    <row r="650" spans="1:2" ht="12.75">
      <c r="A650" s="19">
        <v>58</v>
      </c>
      <c r="B650" s="8"/>
    </row>
    <row r="651" spans="1:2" ht="12.75">
      <c r="A651" s="19">
        <v>59</v>
      </c>
      <c r="B651" s="8"/>
    </row>
    <row r="652" spans="1:2" ht="12.75">
      <c r="A652" s="19">
        <v>60</v>
      </c>
      <c r="B652" s="8"/>
    </row>
    <row r="653" spans="1:2" ht="12.75">
      <c r="A653" s="19">
        <v>61</v>
      </c>
      <c r="B653" s="8"/>
    </row>
    <row r="654" spans="1:2" ht="12.75">
      <c r="A654" s="19">
        <v>62</v>
      </c>
      <c r="B654" s="8"/>
    </row>
    <row r="655" spans="1:2" ht="12.75">
      <c r="A655" s="19">
        <v>63</v>
      </c>
      <c r="B655" s="8"/>
    </row>
    <row r="656" spans="1:2" ht="12.75">
      <c r="A656" s="19">
        <v>64</v>
      </c>
      <c r="B656" s="8"/>
    </row>
    <row r="657" spans="1:2" ht="12.75">
      <c r="A657" s="19">
        <v>65</v>
      </c>
      <c r="B657" s="8"/>
    </row>
    <row r="658" spans="1:2" ht="12.75">
      <c r="A658" s="19">
        <v>66</v>
      </c>
      <c r="B658" s="8"/>
    </row>
    <row r="659" spans="1:2" ht="12.75">
      <c r="A659" s="19">
        <v>67</v>
      </c>
      <c r="B659" s="8"/>
    </row>
    <row r="660" spans="1:2" ht="12.75">
      <c r="A660" s="19">
        <v>68</v>
      </c>
      <c r="B660" s="8"/>
    </row>
    <row r="661" spans="1:2" ht="12.75">
      <c r="A661" s="19">
        <v>69</v>
      </c>
      <c r="B661" s="8"/>
    </row>
    <row r="662" spans="1:2" ht="12.75">
      <c r="A662" s="19">
        <v>70</v>
      </c>
      <c r="B662" s="8"/>
    </row>
    <row r="663" spans="1:2" ht="12.75">
      <c r="A663" s="19">
        <v>71</v>
      </c>
      <c r="B663" s="8"/>
    </row>
    <row r="664" spans="1:2" ht="12.75">
      <c r="A664" s="19">
        <v>72</v>
      </c>
      <c r="B664" s="8"/>
    </row>
    <row r="665" spans="1:2" ht="12.75">
      <c r="A665" s="19">
        <v>73</v>
      </c>
      <c r="B665" s="8"/>
    </row>
    <row r="666" spans="1:2" ht="12.75">
      <c r="A666" s="19">
        <v>74</v>
      </c>
      <c r="B666" s="8"/>
    </row>
    <row r="667" spans="1:2" ht="12.75">
      <c r="A667" s="19">
        <v>75</v>
      </c>
      <c r="B667" s="8"/>
    </row>
    <row r="668" spans="1:2" ht="12.75">
      <c r="A668" s="19">
        <v>76</v>
      </c>
      <c r="B668" s="8"/>
    </row>
    <row r="669" spans="1:2" ht="12.75">
      <c r="A669" s="19">
        <v>77</v>
      </c>
      <c r="B669" s="8"/>
    </row>
    <row r="670" spans="1:2" ht="12.75">
      <c r="A670" s="19">
        <v>78</v>
      </c>
      <c r="B670" s="8"/>
    </row>
    <row r="671" spans="1:2" ht="12.75">
      <c r="A671" s="19">
        <v>79</v>
      </c>
      <c r="B671" s="8"/>
    </row>
    <row r="672" spans="1:2" ht="12.75">
      <c r="A672" s="19">
        <v>80</v>
      </c>
      <c r="B672" s="8"/>
    </row>
    <row r="673" spans="1:2" ht="12.75">
      <c r="A673" s="19">
        <v>81</v>
      </c>
      <c r="B673" s="8"/>
    </row>
    <row r="674" spans="1:2" ht="12.75">
      <c r="A674" s="19">
        <v>82</v>
      </c>
      <c r="B674" s="8"/>
    </row>
    <row r="675" spans="1:2" ht="12.75">
      <c r="A675" s="19">
        <v>83</v>
      </c>
      <c r="B675" s="8"/>
    </row>
    <row r="676" spans="1:2" ht="12.75">
      <c r="A676" s="19">
        <v>84</v>
      </c>
      <c r="B676" s="8"/>
    </row>
    <row r="677" spans="1:2" ht="12.75">
      <c r="A677" s="19">
        <v>85</v>
      </c>
      <c r="B677" s="8"/>
    </row>
    <row r="678" spans="1:2" ht="12.75">
      <c r="A678" s="19">
        <v>86</v>
      </c>
      <c r="B678" s="8"/>
    </row>
    <row r="679" spans="1:2" ht="12.75">
      <c r="A679" s="19">
        <v>87</v>
      </c>
      <c r="B679" s="8"/>
    </row>
    <row r="680" spans="1:2" ht="12.75">
      <c r="A680" s="19">
        <v>88</v>
      </c>
      <c r="B680" s="8"/>
    </row>
    <row r="681" spans="1:2" ht="12.75">
      <c r="A681" s="19">
        <v>89</v>
      </c>
      <c r="B681" s="8"/>
    </row>
    <row r="682" spans="1:2" ht="12.75">
      <c r="A682" s="19">
        <v>90</v>
      </c>
      <c r="B682" s="8"/>
    </row>
    <row r="683" spans="1:2" ht="12.75">
      <c r="A683" s="19">
        <v>91</v>
      </c>
      <c r="B683" s="8"/>
    </row>
    <row r="684" spans="1:2" ht="12.75">
      <c r="A684" s="19">
        <v>92</v>
      </c>
      <c r="B684" s="8"/>
    </row>
    <row r="685" spans="1:2" ht="12.75">
      <c r="A685" s="19">
        <v>93</v>
      </c>
      <c r="B685" s="8"/>
    </row>
    <row r="686" spans="1:2" ht="12.75">
      <c r="A686" s="19">
        <v>94</v>
      </c>
      <c r="B686" s="8"/>
    </row>
    <row r="687" spans="1:2" ht="12.75">
      <c r="A687" s="19">
        <v>95</v>
      </c>
      <c r="B687" s="8"/>
    </row>
    <row r="688" spans="1:2" ht="12.75">
      <c r="A688" s="19">
        <v>96</v>
      </c>
      <c r="B688" s="8"/>
    </row>
    <row r="689" spans="1:2" ht="12.75">
      <c r="A689" s="19">
        <v>97</v>
      </c>
      <c r="B689" s="8"/>
    </row>
    <row r="690" spans="1:2" ht="12.75">
      <c r="A690" s="19">
        <v>98</v>
      </c>
      <c r="B690" s="8"/>
    </row>
    <row r="691" spans="1:2" ht="12.75">
      <c r="A691" s="19">
        <v>99</v>
      </c>
      <c r="B691" s="8"/>
    </row>
    <row r="692" spans="1:2" ht="12.75">
      <c r="A692" s="19">
        <v>100</v>
      </c>
      <c r="B692" s="8"/>
    </row>
    <row r="693" spans="1:2" ht="12.75">
      <c r="A693" s="19">
        <v>101</v>
      </c>
      <c r="B693" s="8"/>
    </row>
    <row r="694" spans="1:2" ht="12.75">
      <c r="A694" s="19">
        <v>102</v>
      </c>
      <c r="B694" s="8"/>
    </row>
    <row r="695" spans="1:2" ht="12.75">
      <c r="A695" s="19">
        <v>103</v>
      </c>
      <c r="B695" s="8"/>
    </row>
    <row r="696" spans="1:2" ht="12.75">
      <c r="A696" s="19">
        <v>104</v>
      </c>
      <c r="B696" s="8"/>
    </row>
    <row r="697" spans="1:2" ht="12.75">
      <c r="A697" s="19">
        <v>105</v>
      </c>
      <c r="B697" s="8"/>
    </row>
    <row r="698" spans="1:2" ht="12.75">
      <c r="A698" s="19">
        <v>106</v>
      </c>
      <c r="B698" s="8"/>
    </row>
    <row r="699" spans="1:2" ht="12.75">
      <c r="A699" s="19">
        <v>107</v>
      </c>
      <c r="B699" s="8"/>
    </row>
    <row r="700" spans="1:2" ht="12.75">
      <c r="A700" s="19">
        <v>108</v>
      </c>
      <c r="B700" s="8"/>
    </row>
    <row r="701" spans="1:2" ht="12.75">
      <c r="A701" s="19">
        <v>109</v>
      </c>
      <c r="B701" s="8"/>
    </row>
    <row r="702" spans="1:2" ht="12.75">
      <c r="A702" s="19">
        <v>110</v>
      </c>
      <c r="B702" s="8"/>
    </row>
    <row r="703" spans="1:2" ht="12.75">
      <c r="A703" s="19">
        <v>111</v>
      </c>
      <c r="B703" s="8"/>
    </row>
    <row r="704" spans="1:2" ht="12.75">
      <c r="A704" s="19">
        <v>112</v>
      </c>
      <c r="B704" s="8"/>
    </row>
    <row r="705" spans="1:2" ht="12.75">
      <c r="A705" s="19">
        <v>113</v>
      </c>
      <c r="B705" s="8"/>
    </row>
    <row r="706" spans="1:2" ht="12.75">
      <c r="A706" s="19">
        <v>114</v>
      </c>
      <c r="B706" s="8"/>
    </row>
    <row r="707" spans="1:2" ht="12.75">
      <c r="A707" s="19">
        <v>115</v>
      </c>
      <c r="B707" s="8"/>
    </row>
    <row r="708" spans="1:2" ht="12.75">
      <c r="A708" s="19">
        <v>116</v>
      </c>
      <c r="B708" s="8"/>
    </row>
    <row r="709" spans="1:2" ht="12.75">
      <c r="A709" s="19">
        <v>117</v>
      </c>
      <c r="B709" s="8"/>
    </row>
    <row r="710" spans="1:2" ht="12.75">
      <c r="A710" s="19">
        <v>118</v>
      </c>
      <c r="B710" s="8"/>
    </row>
    <row r="711" spans="1:2" ht="12.75">
      <c r="A711" s="19">
        <v>119</v>
      </c>
      <c r="B711" s="8"/>
    </row>
    <row r="712" spans="1:2" ht="12.75">
      <c r="A712" s="19">
        <v>120</v>
      </c>
      <c r="B712" s="8"/>
    </row>
    <row r="713" spans="1:2" ht="12.75">
      <c r="A713" s="19">
        <v>121</v>
      </c>
      <c r="B713" s="8"/>
    </row>
    <row r="714" spans="1:2" ht="12.75">
      <c r="A714" s="19">
        <v>122</v>
      </c>
      <c r="B714" s="8"/>
    </row>
    <row r="715" spans="1:2" ht="12.75">
      <c r="A715" s="19">
        <v>123</v>
      </c>
      <c r="B715" s="8"/>
    </row>
    <row r="716" spans="1:2" ht="12.75">
      <c r="A716" s="19">
        <v>124</v>
      </c>
      <c r="B716" s="8"/>
    </row>
    <row r="717" spans="1:2" ht="12.75">
      <c r="A717" s="19">
        <v>125</v>
      </c>
      <c r="B717" s="8"/>
    </row>
    <row r="718" spans="1:2" ht="12.75">
      <c r="A718" s="19">
        <v>126</v>
      </c>
      <c r="B718" s="8"/>
    </row>
    <row r="719" spans="1:2" ht="12.75">
      <c r="A719" s="19">
        <v>127</v>
      </c>
      <c r="B719" s="8"/>
    </row>
    <row r="720" spans="1:2" ht="12.75">
      <c r="A720" s="19">
        <v>128</v>
      </c>
      <c r="B720" s="8"/>
    </row>
    <row r="721" spans="1:2" ht="12.75">
      <c r="A721" s="19">
        <v>129</v>
      </c>
      <c r="B721" s="8"/>
    </row>
    <row r="722" spans="1:2" ht="12.75">
      <c r="A722" s="19">
        <v>130</v>
      </c>
      <c r="B722" s="8"/>
    </row>
    <row r="723" spans="1:2" ht="12.75">
      <c r="A723" s="19">
        <v>131</v>
      </c>
      <c r="B723" s="8"/>
    </row>
    <row r="724" spans="1:2" ht="12.75">
      <c r="A724" s="19">
        <v>132</v>
      </c>
      <c r="B724" s="8"/>
    </row>
    <row r="725" spans="1:2" ht="12.75">
      <c r="A725" s="19">
        <v>133</v>
      </c>
      <c r="B725" s="8"/>
    </row>
    <row r="726" spans="1:2" ht="12.75">
      <c r="A726" s="19">
        <v>134</v>
      </c>
      <c r="B726" s="8"/>
    </row>
    <row r="727" spans="1:2" ht="12.75">
      <c r="A727" s="19">
        <v>135</v>
      </c>
      <c r="B727" s="8"/>
    </row>
    <row r="728" spans="1:2" ht="12.75">
      <c r="A728" s="19">
        <v>136</v>
      </c>
      <c r="B728" s="8"/>
    </row>
    <row r="729" spans="1:2" ht="12.75">
      <c r="A729" s="19">
        <v>137</v>
      </c>
      <c r="B729" s="8"/>
    </row>
    <row r="730" spans="1:2" ht="12.75">
      <c r="A730" s="19">
        <v>138</v>
      </c>
      <c r="B730" s="8"/>
    </row>
    <row r="731" spans="1:2" ht="12.75">
      <c r="A731" s="19">
        <v>139</v>
      </c>
      <c r="B731" s="8"/>
    </row>
    <row r="732" spans="1:2" ht="12.75">
      <c r="A732" s="19">
        <v>140</v>
      </c>
      <c r="B732" s="8"/>
    </row>
    <row r="733" spans="1:2" ht="12.75">
      <c r="A733" s="19">
        <v>141</v>
      </c>
      <c r="B733" s="8"/>
    </row>
    <row r="734" spans="1:2" ht="12.75">
      <c r="A734" s="19">
        <v>142</v>
      </c>
      <c r="B734" s="8"/>
    </row>
    <row r="735" spans="1:2" ht="12.75">
      <c r="A735" s="19">
        <v>143</v>
      </c>
      <c r="B735" s="8"/>
    </row>
    <row r="736" spans="1:2" ht="12.75">
      <c r="A736" s="19">
        <v>144</v>
      </c>
      <c r="B736" s="8"/>
    </row>
    <row r="737" spans="1:2" ht="12.75">
      <c r="A737" s="19">
        <v>145</v>
      </c>
      <c r="B737" s="8"/>
    </row>
    <row r="738" spans="1:2" ht="12.75">
      <c r="A738" s="19">
        <v>146</v>
      </c>
      <c r="B738" s="8"/>
    </row>
    <row r="739" spans="1:2" ht="12.75">
      <c r="A739" s="19">
        <v>147</v>
      </c>
      <c r="B739" s="8"/>
    </row>
    <row r="740" spans="1:2" ht="12.75">
      <c r="A740" s="19">
        <v>148</v>
      </c>
      <c r="B740" s="8"/>
    </row>
    <row r="741" spans="1:2" ht="12.75">
      <c r="A741" s="19">
        <v>149</v>
      </c>
      <c r="B741" s="8"/>
    </row>
    <row r="742" spans="1:2" ht="12.75">
      <c r="A742" s="19">
        <v>150</v>
      </c>
      <c r="B742" s="8"/>
    </row>
    <row r="743" spans="1:2" ht="12.75">
      <c r="A743" s="19">
        <v>151</v>
      </c>
      <c r="B743" s="8"/>
    </row>
    <row r="744" spans="1:2" ht="12.75">
      <c r="A744" s="19">
        <v>152</v>
      </c>
      <c r="B744" s="8"/>
    </row>
    <row r="745" spans="1:2" ht="12.75">
      <c r="A745" s="19">
        <v>153</v>
      </c>
      <c r="B745" s="8"/>
    </row>
    <row r="746" spans="1:2" ht="12.75">
      <c r="A746" s="19">
        <v>154</v>
      </c>
      <c r="B746" s="8"/>
    </row>
    <row r="747" spans="1:2" ht="12.75">
      <c r="A747" s="19">
        <v>155</v>
      </c>
      <c r="B747" s="8"/>
    </row>
    <row r="748" spans="1:2" ht="12.75">
      <c r="A748" s="19">
        <v>156</v>
      </c>
      <c r="B748" s="8"/>
    </row>
    <row r="749" spans="1:2" ht="12.75">
      <c r="A749" s="19">
        <v>157</v>
      </c>
      <c r="B749" s="8"/>
    </row>
    <row r="750" spans="1:2" ht="12.75">
      <c r="A750" s="19">
        <v>158</v>
      </c>
      <c r="B750" s="8"/>
    </row>
    <row r="751" spans="1:2" ht="12.75">
      <c r="A751" s="19">
        <v>159</v>
      </c>
      <c r="B751" s="8"/>
    </row>
    <row r="752" spans="1:2" ht="12.75">
      <c r="A752" s="19">
        <v>160</v>
      </c>
      <c r="B752" s="8"/>
    </row>
    <row r="753" spans="1:2" ht="12.75">
      <c r="A753" s="19">
        <v>161</v>
      </c>
      <c r="B753" s="8"/>
    </row>
    <row r="754" spans="1:2" ht="12.75">
      <c r="A754" s="19">
        <v>162</v>
      </c>
      <c r="B754" s="8"/>
    </row>
    <row r="755" spans="1:2" ht="12.75">
      <c r="A755" s="19">
        <v>163</v>
      </c>
      <c r="B755" s="8"/>
    </row>
    <row r="756" spans="1:2" ht="12.75">
      <c r="A756" s="19">
        <v>164</v>
      </c>
      <c r="B756" s="8"/>
    </row>
    <row r="757" spans="1:2" ht="12.75">
      <c r="A757" s="19">
        <v>165</v>
      </c>
      <c r="B757" s="8"/>
    </row>
    <row r="758" spans="1:2" ht="12.75">
      <c r="A758" s="19">
        <v>166</v>
      </c>
      <c r="B758" s="8"/>
    </row>
    <row r="759" spans="1:2" ht="12.75">
      <c r="A759" s="19">
        <v>167</v>
      </c>
      <c r="B759" s="8"/>
    </row>
    <row r="760" spans="1:2" ht="12.75">
      <c r="A760" s="19">
        <v>168</v>
      </c>
      <c r="B760" s="8"/>
    </row>
    <row r="761" spans="1:2" ht="12.75">
      <c r="A761" s="19">
        <v>169</v>
      </c>
      <c r="B761" s="8"/>
    </row>
    <row r="762" spans="1:2" ht="12.75">
      <c r="A762" s="19">
        <v>170</v>
      </c>
      <c r="B762" s="8"/>
    </row>
    <row r="763" spans="1:2" ht="12.75">
      <c r="A763" s="19">
        <v>171</v>
      </c>
      <c r="B763" s="8"/>
    </row>
    <row r="764" spans="1:2" ht="12.75">
      <c r="A764" s="19">
        <v>172</v>
      </c>
      <c r="B764" s="8"/>
    </row>
    <row r="765" spans="1:2" ht="12.75">
      <c r="A765" s="19">
        <v>173</v>
      </c>
      <c r="B765" s="8"/>
    </row>
    <row r="766" spans="1:2" ht="12.75">
      <c r="A766" s="19">
        <v>174</v>
      </c>
      <c r="B766" s="8"/>
    </row>
    <row r="767" spans="1:2" ht="12.75">
      <c r="A767" s="19">
        <v>175</v>
      </c>
      <c r="B767" s="8"/>
    </row>
    <row r="768" spans="1:2" ht="12.75">
      <c r="A768" s="19">
        <v>176</v>
      </c>
      <c r="B768" s="8"/>
    </row>
    <row r="769" spans="1:2" ht="12.75">
      <c r="A769" s="19">
        <v>177</v>
      </c>
      <c r="B769" s="8"/>
    </row>
    <row r="770" spans="1:2" ht="12.75">
      <c r="A770" s="19">
        <v>178</v>
      </c>
      <c r="B770" s="8"/>
    </row>
    <row r="771" spans="1:2" ht="12.75">
      <c r="A771" s="19">
        <v>179</v>
      </c>
      <c r="B771" s="8"/>
    </row>
    <row r="772" spans="1:2" ht="12.75">
      <c r="A772" s="19">
        <v>180</v>
      </c>
      <c r="B772" s="8"/>
    </row>
    <row r="773" spans="1:2" ht="12.75">
      <c r="A773" s="19">
        <v>181</v>
      </c>
      <c r="B773" s="8"/>
    </row>
    <row r="774" spans="1:2" ht="12.75">
      <c r="A774" s="19">
        <v>182</v>
      </c>
      <c r="B774" s="8"/>
    </row>
    <row r="775" spans="1:2" ht="12.75">
      <c r="A775" s="19">
        <v>183</v>
      </c>
      <c r="B775" s="8"/>
    </row>
    <row r="776" spans="1:2" ht="12.75">
      <c r="A776" s="19">
        <v>184</v>
      </c>
      <c r="B776" s="8"/>
    </row>
    <row r="777" spans="1:2" ht="12.75">
      <c r="A777" s="19">
        <v>185</v>
      </c>
      <c r="B777" s="8"/>
    </row>
    <row r="778" spans="1:2" ht="12.75">
      <c r="A778" s="19">
        <v>186</v>
      </c>
      <c r="B778" s="8"/>
    </row>
    <row r="779" spans="1:2" ht="12.75">
      <c r="A779" s="19">
        <v>187</v>
      </c>
      <c r="B779" s="8"/>
    </row>
    <row r="780" spans="1:2" ht="12.75">
      <c r="A780" s="19">
        <v>188</v>
      </c>
      <c r="B780" s="8"/>
    </row>
    <row r="781" spans="1:2" ht="12.75">
      <c r="A781" s="19">
        <v>189</v>
      </c>
      <c r="B781" s="8"/>
    </row>
    <row r="782" spans="1:2" ht="12.75">
      <c r="A782" s="19">
        <v>190</v>
      </c>
      <c r="B782" s="8"/>
    </row>
    <row r="783" spans="1:2" ht="12.75">
      <c r="A783" s="19">
        <v>191</v>
      </c>
      <c r="B783" s="8"/>
    </row>
    <row r="784" spans="1:2" ht="12.75">
      <c r="A784" s="19">
        <v>192</v>
      </c>
      <c r="B784" s="8"/>
    </row>
    <row r="785" spans="1:2" ht="12.75">
      <c r="A785" s="19">
        <v>193</v>
      </c>
      <c r="B785" s="8"/>
    </row>
    <row r="786" spans="1:2" ht="12.75">
      <c r="A786" s="19">
        <v>194</v>
      </c>
      <c r="B786" s="8"/>
    </row>
    <row r="787" spans="1:2" ht="12.75">
      <c r="A787" s="19">
        <v>195</v>
      </c>
      <c r="B787" s="8"/>
    </row>
    <row r="788" spans="1:2" ht="12.75">
      <c r="A788" s="19">
        <v>196</v>
      </c>
      <c r="B788" s="8"/>
    </row>
    <row r="789" spans="1:2" ht="12.75">
      <c r="A789" s="19">
        <v>197</v>
      </c>
      <c r="B789" s="8"/>
    </row>
    <row r="790" spans="1:2" ht="12.75">
      <c r="A790" s="19">
        <v>198</v>
      </c>
      <c r="B790" s="8"/>
    </row>
    <row r="791" spans="1:2" ht="12.75">
      <c r="A791" s="19">
        <v>199</v>
      </c>
      <c r="B791" s="8"/>
    </row>
    <row r="792" spans="1:2" ht="12.75">
      <c r="A792" s="19">
        <v>200</v>
      </c>
      <c r="B792" s="8"/>
    </row>
    <row r="793" spans="1:2" ht="12.75">
      <c r="A793" s="19">
        <v>201</v>
      </c>
      <c r="B793" s="8"/>
    </row>
    <row r="794" spans="1:2" ht="12.75">
      <c r="A794" s="19">
        <v>202</v>
      </c>
      <c r="B794" s="8"/>
    </row>
    <row r="795" spans="1:2" ht="12.75">
      <c r="A795" s="19">
        <v>203</v>
      </c>
      <c r="B795" s="8"/>
    </row>
    <row r="796" spans="1:2" ht="12.75">
      <c r="A796" s="19">
        <v>204</v>
      </c>
      <c r="B796" s="8"/>
    </row>
    <row r="797" spans="1:2" ht="12.75">
      <c r="A797" s="19">
        <v>205</v>
      </c>
      <c r="B797" s="8"/>
    </row>
    <row r="798" spans="1:2" ht="12.75">
      <c r="A798" s="19">
        <v>206</v>
      </c>
      <c r="B798" s="8"/>
    </row>
    <row r="799" spans="1:2" ht="12.75">
      <c r="A799" s="19">
        <v>207</v>
      </c>
      <c r="B799" s="8"/>
    </row>
    <row r="800" spans="1:2" ht="12.75">
      <c r="A800" s="19">
        <v>208</v>
      </c>
      <c r="B800" s="8"/>
    </row>
    <row r="801" spans="1:2" ht="12.75">
      <c r="A801" s="19">
        <v>209</v>
      </c>
      <c r="B801" s="8"/>
    </row>
    <row r="802" spans="1:2" ht="12.75">
      <c r="A802" s="19">
        <v>210</v>
      </c>
      <c r="B802" s="8"/>
    </row>
    <row r="803" spans="1:2" ht="12.75">
      <c r="A803" s="19">
        <v>211</v>
      </c>
      <c r="B803" s="8"/>
    </row>
    <row r="804" spans="1:2" ht="12.75">
      <c r="A804" s="19">
        <v>212</v>
      </c>
      <c r="B804" s="8"/>
    </row>
    <row r="805" spans="1:2" ht="12.75">
      <c r="A805" s="19">
        <v>213</v>
      </c>
      <c r="B805" s="8"/>
    </row>
    <row r="806" spans="1:2" ht="12.75">
      <c r="A806" s="19">
        <v>214</v>
      </c>
      <c r="B806" s="8"/>
    </row>
    <row r="807" spans="1:2" ht="12.75">
      <c r="A807" s="19">
        <v>215</v>
      </c>
      <c r="B807" s="8"/>
    </row>
    <row r="808" spans="1:2" ht="12.75">
      <c r="A808" s="19">
        <v>216</v>
      </c>
      <c r="B808" s="8"/>
    </row>
    <row r="809" spans="1:2" ht="12.75">
      <c r="A809" s="19">
        <v>217</v>
      </c>
      <c r="B809" s="8"/>
    </row>
    <row r="810" spans="1:2" ht="12.75">
      <c r="A810" s="19">
        <v>218</v>
      </c>
      <c r="B810" s="8"/>
    </row>
    <row r="811" spans="1:2" ht="12.75">
      <c r="A811" s="19">
        <v>219</v>
      </c>
      <c r="B811" s="8"/>
    </row>
    <row r="812" spans="1:2" ht="12.75">
      <c r="A812" s="19">
        <v>220</v>
      </c>
      <c r="B812" s="8"/>
    </row>
    <row r="813" spans="1:2" ht="12.75">
      <c r="A813" s="19">
        <v>221</v>
      </c>
      <c r="B813" s="8"/>
    </row>
    <row r="814" spans="1:2" ht="12.75">
      <c r="A814" s="19">
        <v>222</v>
      </c>
      <c r="B814" s="8"/>
    </row>
    <row r="815" spans="1:2" ht="12.75">
      <c r="A815" s="19">
        <v>223</v>
      </c>
      <c r="B815" s="8"/>
    </row>
    <row r="816" spans="1:2" ht="12.75">
      <c r="A816" s="19">
        <v>224</v>
      </c>
      <c r="B816" s="8"/>
    </row>
    <row r="817" spans="1:2" ht="12.75">
      <c r="A817" s="19">
        <v>225</v>
      </c>
      <c r="B817" s="8"/>
    </row>
    <row r="818" spans="1:2" ht="12.75">
      <c r="A818" s="19">
        <v>226</v>
      </c>
      <c r="B818" s="8"/>
    </row>
    <row r="819" spans="1:2" ht="12.75">
      <c r="A819" s="19">
        <v>227</v>
      </c>
      <c r="B819" s="8"/>
    </row>
    <row r="820" spans="1:2" ht="12.75">
      <c r="A820" s="19">
        <v>228</v>
      </c>
      <c r="B820" s="8"/>
    </row>
    <row r="821" spans="1:2" ht="12.75">
      <c r="A821" s="19">
        <v>229</v>
      </c>
      <c r="B821" s="8"/>
    </row>
    <row r="822" spans="1:2" ht="12.75">
      <c r="A822" s="19">
        <v>230</v>
      </c>
      <c r="B822" s="8"/>
    </row>
    <row r="823" spans="1:2" ht="12.75">
      <c r="A823" s="19">
        <v>231</v>
      </c>
      <c r="B823" s="8"/>
    </row>
    <row r="824" spans="1:2" ht="12.75">
      <c r="A824" s="19">
        <v>232</v>
      </c>
      <c r="B824" s="8"/>
    </row>
    <row r="825" spans="1:2" ht="12.75">
      <c r="A825" s="19">
        <v>233</v>
      </c>
      <c r="B825" s="8"/>
    </row>
    <row r="826" spans="1:2" ht="12.75">
      <c r="A826" s="19">
        <v>234</v>
      </c>
      <c r="B826" s="8"/>
    </row>
    <row r="827" spans="1:2" ht="12.75">
      <c r="A827" s="19">
        <v>235</v>
      </c>
      <c r="B827" s="8"/>
    </row>
    <row r="828" spans="1:2" ht="12.75">
      <c r="A828" s="19">
        <v>236</v>
      </c>
      <c r="B828" s="8"/>
    </row>
    <row r="829" spans="1:2" ht="12.75">
      <c r="A829" s="19">
        <v>237</v>
      </c>
      <c r="B829" s="8"/>
    </row>
    <row r="830" spans="1:2" ht="12.75">
      <c r="A830" s="19">
        <v>238</v>
      </c>
      <c r="B830" s="8"/>
    </row>
    <row r="831" spans="1:2" ht="12.75">
      <c r="A831" s="19">
        <v>239</v>
      </c>
      <c r="B831" s="8"/>
    </row>
    <row r="832" spans="1:2" ht="12.75">
      <c r="A832" s="19">
        <v>240</v>
      </c>
      <c r="B832" s="8"/>
    </row>
    <row r="833" spans="1:2" ht="12.75">
      <c r="A833" s="19">
        <v>241</v>
      </c>
      <c r="B833" s="8"/>
    </row>
    <row r="834" spans="1:2" ht="12.75">
      <c r="A834" s="19">
        <v>242</v>
      </c>
      <c r="B834" s="8"/>
    </row>
    <row r="835" spans="1:2" ht="12.75">
      <c r="A835" s="19">
        <v>243</v>
      </c>
      <c r="B835" s="8"/>
    </row>
    <row r="836" spans="1:2" ht="12.75">
      <c r="A836" s="19">
        <v>244</v>
      </c>
      <c r="B836" s="8"/>
    </row>
    <row r="837" spans="1:2" ht="12.75">
      <c r="A837" s="19">
        <v>245</v>
      </c>
      <c r="B837" s="8"/>
    </row>
    <row r="838" spans="1:2" ht="12.75">
      <c r="A838" s="19">
        <v>246</v>
      </c>
      <c r="B838" s="8"/>
    </row>
    <row r="839" spans="1:2" ht="12.75">
      <c r="A839" s="19">
        <v>247</v>
      </c>
      <c r="B839" s="8"/>
    </row>
    <row r="840" spans="1:2" ht="12.75">
      <c r="A840" s="19">
        <v>248</v>
      </c>
      <c r="B840" s="8"/>
    </row>
    <row r="841" spans="1:2" ht="12.75">
      <c r="A841" s="19">
        <v>249</v>
      </c>
      <c r="B841" s="8"/>
    </row>
    <row r="842" spans="1:2" ht="12.75">
      <c r="A842" s="19">
        <v>250</v>
      </c>
      <c r="B842" s="8"/>
    </row>
    <row r="843" spans="1:2" ht="12.75">
      <c r="A843" s="19">
        <v>251</v>
      </c>
      <c r="B843" s="8"/>
    </row>
    <row r="844" spans="1:2" ht="12.75">
      <c r="A844" s="19">
        <v>252</v>
      </c>
      <c r="B844" s="8"/>
    </row>
    <row r="845" spans="1:2" ht="12.75">
      <c r="A845" s="19">
        <v>253</v>
      </c>
      <c r="B845" s="8"/>
    </row>
    <row r="846" spans="1:2" ht="12.75">
      <c r="A846" s="19">
        <v>254</v>
      </c>
      <c r="B846" s="8"/>
    </row>
    <row r="847" spans="1:2" ht="12.75">
      <c r="A847" s="19">
        <v>255</v>
      </c>
      <c r="B847" s="8"/>
    </row>
    <row r="848" spans="1:2" ht="12.75">
      <c r="A848" s="19">
        <v>256</v>
      </c>
      <c r="B848" s="8"/>
    </row>
    <row r="849" spans="1:2" ht="12.75">
      <c r="A849" s="19">
        <v>257</v>
      </c>
      <c r="B849" s="8"/>
    </row>
    <row r="850" spans="1:2" ht="12.75">
      <c r="A850" s="19">
        <v>258</v>
      </c>
      <c r="B850" s="8"/>
    </row>
    <row r="851" spans="1:2" ht="12.75">
      <c r="A851" s="19">
        <v>259</v>
      </c>
      <c r="B851" s="8"/>
    </row>
    <row r="852" spans="1:2" ht="12.75">
      <c r="A852" s="19">
        <v>260</v>
      </c>
      <c r="B852" s="8"/>
    </row>
    <row r="853" spans="1:2" ht="12.75">
      <c r="A853" s="19">
        <v>261</v>
      </c>
      <c r="B853" s="8"/>
    </row>
    <row r="854" spans="1:2" ht="12.75">
      <c r="A854" s="19">
        <v>262</v>
      </c>
      <c r="B854" s="8"/>
    </row>
    <row r="855" spans="1:2" ht="12.75">
      <c r="A855" s="19">
        <v>263</v>
      </c>
      <c r="B855" s="8"/>
    </row>
    <row r="856" spans="1:2" ht="12.75">
      <c r="A856" s="19">
        <v>264</v>
      </c>
      <c r="B856" s="8"/>
    </row>
    <row r="857" spans="1:2" ht="12.75">
      <c r="A857" s="19">
        <v>265</v>
      </c>
      <c r="B857" s="8"/>
    </row>
    <row r="858" spans="1:2" ht="12.75">
      <c r="A858" s="19">
        <v>266</v>
      </c>
      <c r="B858" s="8"/>
    </row>
    <row r="859" spans="1:2" ht="12.75">
      <c r="A859" s="19">
        <v>267</v>
      </c>
      <c r="B859" s="8"/>
    </row>
    <row r="860" spans="1:2" ht="12.75">
      <c r="A860" s="19">
        <v>268</v>
      </c>
      <c r="B860" s="8"/>
    </row>
    <row r="861" spans="1:2" ht="12.75">
      <c r="A861" s="19">
        <v>269</v>
      </c>
      <c r="B861" s="8"/>
    </row>
    <row r="862" spans="1:2" ht="12.75">
      <c r="A862" s="19">
        <v>270</v>
      </c>
      <c r="B862" s="8"/>
    </row>
    <row r="863" spans="1:2" ht="12.75">
      <c r="A863" s="19">
        <v>271</v>
      </c>
      <c r="B863" s="8"/>
    </row>
    <row r="864" spans="1:2" ht="12.75">
      <c r="A864" s="19">
        <v>272</v>
      </c>
      <c r="B864" s="8"/>
    </row>
    <row r="865" spans="1:2" ht="12.75">
      <c r="A865" s="19">
        <v>273</v>
      </c>
      <c r="B865" s="8"/>
    </row>
    <row r="866" spans="1:2" ht="12.75">
      <c r="A866" s="19">
        <v>274</v>
      </c>
      <c r="B866" s="8"/>
    </row>
    <row r="867" spans="1:2" ht="12.75">
      <c r="A867" s="19">
        <v>275</v>
      </c>
      <c r="B867" s="8"/>
    </row>
    <row r="868" spans="1:2" ht="12.75">
      <c r="A868" s="19">
        <v>276</v>
      </c>
      <c r="B868" s="8"/>
    </row>
    <row r="869" spans="1:2" ht="12.75">
      <c r="A869" s="19">
        <v>277</v>
      </c>
      <c r="B869" s="8"/>
    </row>
    <row r="870" spans="1:2" ht="12.75">
      <c r="A870" s="19">
        <v>278</v>
      </c>
      <c r="B870" s="8"/>
    </row>
    <row r="871" spans="1:2" ht="12.75">
      <c r="A871" s="19">
        <v>279</v>
      </c>
      <c r="B871" s="8"/>
    </row>
    <row r="872" spans="1:2" ht="12.75">
      <c r="A872" s="23">
        <v>280</v>
      </c>
      <c r="B872" s="12"/>
    </row>
    <row r="875" spans="1:2" ht="13.5" thickBot="1">
      <c r="A875" s="220" t="s">
        <v>176</v>
      </c>
      <c r="B875" s="220" t="s">
        <v>177</v>
      </c>
    </row>
    <row r="876" spans="1:2" ht="12.75">
      <c r="A876" s="148" t="s">
        <v>5</v>
      </c>
      <c r="B876" s="148"/>
    </row>
    <row r="877" spans="1:2" ht="12.75">
      <c r="A877" s="224"/>
      <c r="B877" s="149"/>
    </row>
    <row r="878" spans="1:2" ht="12.75">
      <c r="A878" s="224" t="s">
        <v>96</v>
      </c>
      <c r="B878" s="150"/>
    </row>
    <row r="879" spans="1:2" ht="12.75">
      <c r="A879" s="224" t="s">
        <v>97</v>
      </c>
      <c r="B879" s="150"/>
    </row>
    <row r="880" spans="1:2" ht="12.75">
      <c r="A880" s="224" t="s">
        <v>28</v>
      </c>
      <c r="B880" s="151"/>
    </row>
    <row r="881" spans="1:2" ht="12.75">
      <c r="A881" s="224" t="s">
        <v>98</v>
      </c>
      <c r="B881" s="151"/>
    </row>
    <row r="882" spans="1:2" ht="12.75">
      <c r="A882" s="224" t="s">
        <v>99</v>
      </c>
      <c r="B882" s="150"/>
    </row>
    <row r="883" spans="1:2" ht="12.75">
      <c r="A883" s="224" t="s">
        <v>100</v>
      </c>
      <c r="B883" s="152"/>
    </row>
    <row r="884" spans="1:2" ht="12.75">
      <c r="A884" s="224" t="s">
        <v>101</v>
      </c>
      <c r="B884" s="150"/>
    </row>
    <row r="885" spans="1:2" ht="12.75">
      <c r="A885" s="224" t="s">
        <v>102</v>
      </c>
      <c r="B885" s="150"/>
    </row>
    <row r="886" spans="1:2" ht="12.75">
      <c r="A886" s="224" t="s">
        <v>12</v>
      </c>
      <c r="B886" s="151"/>
    </row>
    <row r="887" spans="1:2" ht="12.75">
      <c r="A887" s="224" t="s">
        <v>103</v>
      </c>
      <c r="B887" s="151"/>
    </row>
    <row r="888" spans="1:2" ht="12.75">
      <c r="A888" s="224" t="s">
        <v>104</v>
      </c>
      <c r="B888" s="151"/>
    </row>
    <row r="889" spans="1:2" ht="12.75">
      <c r="A889" s="224" t="s">
        <v>23</v>
      </c>
      <c r="B889" s="153"/>
    </row>
    <row r="890" spans="1:2" ht="13.5" thickBot="1">
      <c r="A890" s="225" t="s">
        <v>105</v>
      </c>
      <c r="B890" s="154"/>
    </row>
    <row r="892" spans="1:3" ht="13.5" thickBot="1">
      <c r="A892" s="126" t="s">
        <v>178</v>
      </c>
      <c r="B892" s="127" t="s">
        <v>104</v>
      </c>
      <c r="C892" s="127" t="s">
        <v>103</v>
      </c>
    </row>
    <row r="893" spans="1:3" ht="13.5" thickTop="1">
      <c r="A893" s="19" t="s">
        <v>113</v>
      </c>
      <c r="B893" s="8"/>
      <c r="C893" s="8"/>
    </row>
    <row r="894" spans="1:3" ht="12.75">
      <c r="A894" s="19" t="s">
        <v>114</v>
      </c>
      <c r="B894" s="8"/>
      <c r="C894" s="8"/>
    </row>
    <row r="895" spans="1:3" ht="12.75">
      <c r="A895" s="23" t="s">
        <v>115</v>
      </c>
      <c r="B895" s="31"/>
      <c r="C895" s="12"/>
    </row>
    <row r="898" spans="1:8" ht="12.75">
      <c r="A898" s="326" t="s">
        <v>20</v>
      </c>
      <c r="B898" s="324"/>
      <c r="C898" s="324"/>
      <c r="D898" s="46" t="s">
        <v>76</v>
      </c>
      <c r="E898" s="131"/>
      <c r="F898" s="46"/>
      <c r="G898" s="131"/>
      <c r="H898" s="46"/>
    </row>
    <row r="899" spans="1:8" ht="13.5" thickBot="1">
      <c r="A899" s="141" t="s">
        <v>17</v>
      </c>
      <c r="B899" s="111" t="s">
        <v>19</v>
      </c>
      <c r="C899" s="122" t="s">
        <v>18</v>
      </c>
      <c r="D899" s="60" t="s">
        <v>56</v>
      </c>
      <c r="E899" s="122"/>
      <c r="F899" s="60"/>
      <c r="G899" s="122"/>
      <c r="H899" s="60"/>
    </row>
    <row r="900" spans="1:8" ht="13.5" thickTop="1">
      <c r="A900" s="19"/>
      <c r="B900" s="8"/>
      <c r="C900" s="20"/>
      <c r="D900" s="8"/>
      <c r="E900" s="185"/>
      <c r="F900" s="184"/>
      <c r="G900" s="186"/>
      <c r="H900" s="132"/>
    </row>
    <row r="901" spans="1:8" ht="12.75">
      <c r="A901" s="19"/>
      <c r="B901" s="8"/>
      <c r="C901" s="20"/>
      <c r="D901" s="8"/>
      <c r="E901" s="185"/>
      <c r="F901" s="184"/>
      <c r="G901" s="186"/>
      <c r="H901" s="132"/>
    </row>
    <row r="902" spans="1:8" ht="12.75">
      <c r="A902" s="19"/>
      <c r="B902" s="8"/>
      <c r="C902" s="20"/>
      <c r="D902" s="8"/>
      <c r="E902" s="185"/>
      <c r="F902" s="184"/>
      <c r="G902" s="186"/>
      <c r="H902" s="132"/>
    </row>
    <row r="903" spans="1:8" ht="12.75">
      <c r="A903" s="19"/>
      <c r="B903" s="8"/>
      <c r="C903" s="20"/>
      <c r="D903" s="8"/>
      <c r="E903" s="185"/>
      <c r="F903" s="184"/>
      <c r="G903" s="186"/>
      <c r="H903" s="132"/>
    </row>
    <row r="904" spans="1:8" ht="12.75">
      <c r="A904" s="19"/>
      <c r="B904" s="8"/>
      <c r="C904" s="20"/>
      <c r="D904" s="8"/>
      <c r="E904" s="185"/>
      <c r="F904" s="184"/>
      <c r="G904" s="186"/>
      <c r="H904" s="132"/>
    </row>
    <row r="905" spans="1:8" ht="12.75">
      <c r="A905" s="19"/>
      <c r="B905" s="8"/>
      <c r="C905" s="20"/>
      <c r="D905" s="8"/>
      <c r="E905" s="185"/>
      <c r="F905" s="184"/>
      <c r="G905" s="186"/>
      <c r="H905" s="132"/>
    </row>
    <row r="906" spans="1:8" ht="12.75">
      <c r="A906" s="19"/>
      <c r="B906" s="8"/>
      <c r="C906" s="20"/>
      <c r="D906" s="8"/>
      <c r="E906" s="185"/>
      <c r="F906" s="184"/>
      <c r="G906" s="186"/>
      <c r="H906" s="132"/>
    </row>
    <row r="907" spans="1:8" ht="12.75">
      <c r="A907" s="187"/>
      <c r="B907" s="8"/>
      <c r="C907" s="20"/>
      <c r="D907" s="8"/>
      <c r="E907" s="185"/>
      <c r="F907" s="184"/>
      <c r="G907" s="186"/>
      <c r="H907" s="132"/>
    </row>
    <row r="908" spans="1:8" ht="12.75">
      <c r="A908" s="19"/>
      <c r="B908" s="8"/>
      <c r="C908" s="20"/>
      <c r="D908" s="8"/>
      <c r="E908" s="185"/>
      <c r="F908" s="184"/>
      <c r="G908" s="186"/>
      <c r="H908" s="132"/>
    </row>
    <row r="909" spans="1:8" ht="12.75">
      <c r="A909" s="19"/>
      <c r="B909" s="8"/>
      <c r="C909" s="20"/>
      <c r="D909" s="8"/>
      <c r="E909" s="185"/>
      <c r="F909" s="184"/>
      <c r="G909" s="186"/>
      <c r="H909" s="132"/>
    </row>
    <row r="910" spans="1:8" ht="12.75">
      <c r="A910" s="19"/>
      <c r="B910" s="8"/>
      <c r="C910" s="20"/>
      <c r="D910" s="8"/>
      <c r="E910" s="185"/>
      <c r="F910" s="184"/>
      <c r="G910" s="186"/>
      <c r="H910" s="132"/>
    </row>
    <row r="911" spans="1:8" ht="12.75">
      <c r="A911" s="19"/>
      <c r="B911" s="8"/>
      <c r="C911" s="20"/>
      <c r="D911" s="8"/>
      <c r="E911" s="185"/>
      <c r="F911" s="184"/>
      <c r="G911" s="186"/>
      <c r="H911" s="132"/>
    </row>
    <row r="912" spans="1:8" ht="12.75">
      <c r="A912" s="19"/>
      <c r="B912" s="8"/>
      <c r="C912" s="20"/>
      <c r="D912" s="8"/>
      <c r="E912" s="185"/>
      <c r="F912" s="184"/>
      <c r="G912" s="186"/>
      <c r="H912" s="132"/>
    </row>
    <row r="913" spans="1:8" ht="13.5" thickBot="1">
      <c r="A913" s="91"/>
      <c r="B913" s="137"/>
      <c r="C913" s="82"/>
      <c r="D913" s="137"/>
      <c r="E913" s="188"/>
      <c r="F913" s="189"/>
      <c r="G913" s="84"/>
      <c r="H913" s="190"/>
    </row>
    <row r="914" spans="1:8" ht="12.75">
      <c r="A914" s="19"/>
      <c r="B914" s="20"/>
      <c r="C914" s="20"/>
      <c r="D914" s="20"/>
      <c r="E914" s="20"/>
      <c r="F914" s="20"/>
      <c r="G914" s="20"/>
      <c r="H914" s="21"/>
    </row>
    <row r="915" spans="1:8" ht="12.75">
      <c r="A915" s="191" t="s">
        <v>116</v>
      </c>
      <c r="B915" s="192"/>
      <c r="C915" s="195"/>
      <c r="D915" s="20"/>
      <c r="E915" s="191" t="s">
        <v>130</v>
      </c>
      <c r="F915" s="192"/>
      <c r="G915" s="201"/>
      <c r="H915" s="21"/>
    </row>
    <row r="916" spans="1:8" ht="12.75">
      <c r="A916" s="133" t="s">
        <v>117</v>
      </c>
      <c r="B916" s="193"/>
      <c r="C916" s="107"/>
      <c r="D916" s="20"/>
      <c r="E916" s="133" t="s">
        <v>48</v>
      </c>
      <c r="F916" s="193"/>
      <c r="G916" s="202"/>
      <c r="H916" s="21"/>
    </row>
    <row r="917" spans="1:8" ht="12.75">
      <c r="A917" s="133" t="s">
        <v>118</v>
      </c>
      <c r="B917" s="193"/>
      <c r="C917" s="196"/>
      <c r="D917" s="20"/>
      <c r="E917" s="133" t="s">
        <v>49</v>
      </c>
      <c r="F917" s="193"/>
      <c r="G917" s="203"/>
      <c r="H917" s="21"/>
    </row>
    <row r="918" spans="1:8" ht="12.75">
      <c r="A918" s="133" t="s">
        <v>28</v>
      </c>
      <c r="B918" s="193"/>
      <c r="C918" s="25"/>
      <c r="D918" s="20"/>
      <c r="E918" s="133" t="s">
        <v>131</v>
      </c>
      <c r="F918" s="193"/>
      <c r="G918" s="204"/>
      <c r="H918" s="21"/>
    </row>
    <row r="919" spans="1:8" ht="12.75">
      <c r="A919" s="134" t="s">
        <v>98</v>
      </c>
      <c r="B919" s="194"/>
      <c r="C919" s="53"/>
      <c r="D919" s="24"/>
      <c r="E919" s="134" t="s">
        <v>132</v>
      </c>
      <c r="F919" s="194"/>
      <c r="G919" s="205"/>
      <c r="H919" s="29"/>
    </row>
    <row r="932" spans="1:3" ht="13.5" thickBot="1">
      <c r="A932" s="69" t="s">
        <v>119</v>
      </c>
      <c r="B932" s="70"/>
      <c r="C932" s="197"/>
    </row>
    <row r="933" spans="1:3" ht="13.5" thickTop="1">
      <c r="A933" s="19" t="s">
        <v>120</v>
      </c>
      <c r="B933" s="20"/>
      <c r="C933" s="8"/>
    </row>
    <row r="934" spans="1:3" ht="12.75">
      <c r="A934" s="19" t="s">
        <v>121</v>
      </c>
      <c r="B934" s="20"/>
      <c r="C934" s="8"/>
    </row>
    <row r="935" spans="1:3" ht="12.75">
      <c r="A935" s="19" t="s">
        <v>122</v>
      </c>
      <c r="B935" s="20"/>
      <c r="C935" s="8"/>
    </row>
    <row r="936" spans="1:3" ht="12.75">
      <c r="A936" s="19" t="s">
        <v>123</v>
      </c>
      <c r="B936" s="20"/>
      <c r="C936" s="8"/>
    </row>
    <row r="937" spans="1:3" ht="12.75">
      <c r="A937" s="23" t="s">
        <v>124</v>
      </c>
      <c r="B937" s="24"/>
      <c r="C937" s="12"/>
    </row>
    <row r="940" spans="1:3" ht="12.75">
      <c r="A940" s="198" t="s">
        <v>125</v>
      </c>
      <c r="B940" s="199"/>
      <c r="C940" s="200"/>
    </row>
    <row r="941" spans="1:3" ht="12.75">
      <c r="A941" s="19" t="s">
        <v>126</v>
      </c>
      <c r="B941" s="20"/>
      <c r="C941" s="8"/>
    </row>
    <row r="942" spans="1:3" ht="12.75">
      <c r="A942" s="19" t="s">
        <v>127</v>
      </c>
      <c r="B942" s="20"/>
      <c r="C942" s="8"/>
    </row>
    <row r="943" spans="1:3" ht="12.75">
      <c r="A943" s="19" t="s">
        <v>128</v>
      </c>
      <c r="B943" s="20"/>
      <c r="C943" s="8"/>
    </row>
    <row r="944" spans="1:3" ht="12.75">
      <c r="A944" s="19" t="s">
        <v>129</v>
      </c>
      <c r="B944" s="20"/>
      <c r="C944" s="8"/>
    </row>
    <row r="945" spans="1:3" ht="12.75">
      <c r="A945" s="23" t="s">
        <v>124</v>
      </c>
      <c r="B945" s="24"/>
      <c r="C945" s="12"/>
    </row>
    <row r="957" ht="12.75">
      <c r="I957" s="140"/>
    </row>
    <row r="958" ht="12.75">
      <c r="I958" s="140"/>
    </row>
    <row r="959" ht="12.75">
      <c r="I959" s="140"/>
    </row>
    <row r="960" ht="12.75">
      <c r="I960" s="140"/>
    </row>
    <row r="961" ht="12.75">
      <c r="I961" s="140"/>
    </row>
    <row r="962" ht="12.75">
      <c r="I962" s="140"/>
    </row>
    <row r="963" ht="12.75">
      <c r="I963" s="140"/>
    </row>
    <row r="964" ht="12.75">
      <c r="I964" s="140"/>
    </row>
    <row r="965" ht="12.75">
      <c r="I965" s="140"/>
    </row>
    <row r="966" ht="12.75">
      <c r="I966" s="140"/>
    </row>
    <row r="967" spans="2:9" ht="12.75">
      <c r="B967" s="220" t="s">
        <v>179</v>
      </c>
      <c r="C967" s="220" t="s">
        <v>180</v>
      </c>
      <c r="I967" s="140"/>
    </row>
    <row r="968" ht="12.75">
      <c r="I968" s="140"/>
    </row>
    <row r="969" ht="12.75">
      <c r="I969" s="140"/>
    </row>
    <row r="971" spans="1:2" ht="12.75">
      <c r="A971" s="220" t="s">
        <v>181</v>
      </c>
      <c r="B971" s="220" t="s">
        <v>182</v>
      </c>
    </row>
    <row r="972" spans="1:8" ht="12.75">
      <c r="A972" s="326" t="s">
        <v>20</v>
      </c>
      <c r="B972" s="325"/>
      <c r="C972" s="326" t="s">
        <v>133</v>
      </c>
      <c r="D972" s="324"/>
      <c r="E972" s="130" t="s">
        <v>134</v>
      </c>
      <c r="F972" s="326" t="s">
        <v>21</v>
      </c>
      <c r="G972" s="324"/>
      <c r="H972" s="46" t="s">
        <v>137</v>
      </c>
    </row>
    <row r="973" spans="1:8" ht="13.5" thickBot="1">
      <c r="A973" s="141" t="s">
        <v>17</v>
      </c>
      <c r="B973" s="122" t="s">
        <v>18</v>
      </c>
      <c r="C973" s="61" t="s">
        <v>17</v>
      </c>
      <c r="D973" s="62" t="s">
        <v>18</v>
      </c>
      <c r="E973" s="210" t="s">
        <v>135</v>
      </c>
      <c r="F973" s="62" t="s">
        <v>90</v>
      </c>
      <c r="G973" s="61" t="s">
        <v>22</v>
      </c>
      <c r="H973" s="123" t="s">
        <v>138</v>
      </c>
    </row>
    <row r="974" spans="1:8" ht="13.5" thickTop="1">
      <c r="A974" s="19"/>
      <c r="B974" s="20"/>
      <c r="C974" s="206"/>
      <c r="D974" s="215"/>
      <c r="E974" s="207"/>
      <c r="F974" s="216"/>
      <c r="G974" s="20"/>
      <c r="H974" s="217"/>
    </row>
    <row r="975" spans="1:8" ht="12.75">
      <c r="A975" s="19"/>
      <c r="B975" s="20"/>
      <c r="C975" s="214"/>
      <c r="D975" s="113"/>
      <c r="E975" s="207"/>
      <c r="F975" s="25"/>
      <c r="G975" s="20"/>
      <c r="H975" s="113"/>
    </row>
    <row r="976" spans="1:8" ht="12.75">
      <c r="A976" s="19"/>
      <c r="B976" s="20"/>
      <c r="C976" s="118"/>
      <c r="D976" s="113"/>
      <c r="E976" s="207"/>
      <c r="F976" s="25"/>
      <c r="G976" s="20"/>
      <c r="H976" s="113"/>
    </row>
    <row r="977" spans="1:8" ht="12.75">
      <c r="A977" s="19"/>
      <c r="B977" s="20"/>
      <c r="C977" s="118"/>
      <c r="D977" s="113"/>
      <c r="E977" s="207"/>
      <c r="F977" s="25"/>
      <c r="G977" s="20"/>
      <c r="H977" s="113"/>
    </row>
    <row r="978" spans="1:8" ht="12.75">
      <c r="A978" s="19"/>
      <c r="B978" s="20"/>
      <c r="C978" s="118"/>
      <c r="D978" s="113"/>
      <c r="E978" s="207"/>
      <c r="F978" s="25"/>
      <c r="G978" s="20"/>
      <c r="H978" s="113"/>
    </row>
    <row r="979" spans="1:8" ht="12.75">
      <c r="A979" s="19"/>
      <c r="B979" s="20"/>
      <c r="C979" s="118"/>
      <c r="D979" s="113"/>
      <c r="E979" s="207"/>
      <c r="F979" s="25"/>
      <c r="G979" s="20"/>
      <c r="H979" s="113"/>
    </row>
    <row r="980" spans="1:8" ht="12.75">
      <c r="A980" s="19"/>
      <c r="B980" s="20"/>
      <c r="C980" s="118"/>
      <c r="D980" s="113"/>
      <c r="E980" s="207"/>
      <c r="F980" s="25"/>
      <c r="G980" s="20"/>
      <c r="H980" s="113"/>
    </row>
    <row r="981" spans="1:8" ht="12.75">
      <c r="A981" s="19"/>
      <c r="B981" s="20"/>
      <c r="C981" s="118"/>
      <c r="D981" s="113"/>
      <c r="E981" s="207"/>
      <c r="F981" s="25"/>
      <c r="G981" s="20"/>
      <c r="H981" s="113"/>
    </row>
    <row r="982" spans="1:8" ht="12.75">
      <c r="A982" s="19"/>
      <c r="B982" s="20"/>
      <c r="C982" s="118"/>
      <c r="D982" s="113"/>
      <c r="E982" s="207"/>
      <c r="F982" s="25"/>
      <c r="G982" s="20"/>
      <c r="H982" s="113"/>
    </row>
    <row r="983" spans="1:8" ht="12.75">
      <c r="A983" s="19"/>
      <c r="B983" s="20"/>
      <c r="C983" s="118"/>
      <c r="D983" s="113"/>
      <c r="E983" s="207"/>
      <c r="F983" s="25"/>
      <c r="G983" s="20"/>
      <c r="H983" s="113"/>
    </row>
    <row r="984" spans="1:8" ht="12.75">
      <c r="A984" s="19"/>
      <c r="B984" s="20"/>
      <c r="C984" s="118"/>
      <c r="D984" s="113"/>
      <c r="E984" s="207"/>
      <c r="F984" s="25"/>
      <c r="G984" s="20"/>
      <c r="H984" s="113"/>
    </row>
    <row r="985" spans="1:8" ht="12.75">
      <c r="A985" s="19"/>
      <c r="B985" s="20"/>
      <c r="C985" s="118"/>
      <c r="D985" s="113"/>
      <c r="E985" s="207"/>
      <c r="F985" s="25"/>
      <c r="G985" s="20"/>
      <c r="H985" s="113"/>
    </row>
    <row r="986" spans="1:8" ht="12.75">
      <c r="A986" s="19"/>
      <c r="B986" s="20"/>
      <c r="C986" s="118"/>
      <c r="D986" s="113"/>
      <c r="E986" s="207"/>
      <c r="F986" s="25"/>
      <c r="G986" s="20"/>
      <c r="H986" s="113"/>
    </row>
    <row r="987" spans="1:8" ht="13.5" thickBot="1">
      <c r="A987" s="91"/>
      <c r="B987" s="82"/>
      <c r="C987" s="120"/>
      <c r="D987" s="212"/>
      <c r="E987" s="213"/>
      <c r="F987" s="109"/>
      <c r="G987" s="82"/>
      <c r="H987" s="119"/>
    </row>
    <row r="988" spans="1:8" ht="12.75">
      <c r="A988" s="19"/>
      <c r="B988" s="20"/>
      <c r="C988" s="118"/>
      <c r="D988" s="12" t="s">
        <v>40</v>
      </c>
      <c r="E988" s="208">
        <f>SUM(E974:E987)</f>
        <v>0</v>
      </c>
      <c r="F988" s="53">
        <f>SUM(F974:F987)</f>
        <v>0</v>
      </c>
      <c r="G988" s="211">
        <f>SUM(G974:G987)</f>
        <v>0</v>
      </c>
      <c r="H988" s="218"/>
    </row>
    <row r="989" spans="1:8" ht="12.75">
      <c r="A989" s="23"/>
      <c r="B989" s="24"/>
      <c r="C989" s="24"/>
      <c r="D989" s="24"/>
      <c r="E989" s="24"/>
      <c r="F989" s="209" t="s">
        <v>136</v>
      </c>
      <c r="G989" s="24"/>
      <c r="H989" s="219"/>
    </row>
    <row r="992" ht="12.75">
      <c r="A992" s="125" t="s">
        <v>139</v>
      </c>
    </row>
  </sheetData>
  <mergeCells count="12">
    <mergeCell ref="A898:C898"/>
    <mergeCell ref="A972:B972"/>
    <mergeCell ref="C972:D972"/>
    <mergeCell ref="F972:G972"/>
    <mergeCell ref="A444:C444"/>
    <mergeCell ref="D444:F444"/>
    <mergeCell ref="G444:H444"/>
    <mergeCell ref="C551:D551"/>
    <mergeCell ref="A306:C306"/>
    <mergeCell ref="A349:C349"/>
    <mergeCell ref="E349:F349"/>
    <mergeCell ref="A416:C416"/>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9:L998"/>
  <sheetViews>
    <sheetView workbookViewId="0" topLeftCell="A444">
      <selection activeCell="I473" sqref="I473"/>
    </sheetView>
  </sheetViews>
  <sheetFormatPr defaultColWidth="11.421875" defaultRowHeight="12.75"/>
  <cols>
    <col min="1" max="1" width="19.00390625" style="0" customWidth="1"/>
    <col min="2" max="2" width="11.8515625" style="0" customWidth="1"/>
  </cols>
  <sheetData>
    <row r="9" spans="1:2" ht="12.75">
      <c r="A9" s="220" t="s">
        <v>157</v>
      </c>
      <c r="B9" s="220" t="s">
        <v>156</v>
      </c>
    </row>
    <row r="10" spans="1:4" ht="12.75">
      <c r="A10" s="1"/>
      <c r="B10" s="2" t="s">
        <v>0</v>
      </c>
      <c r="C10" s="3" t="s">
        <v>1</v>
      </c>
      <c r="D10" s="4" t="s">
        <v>2</v>
      </c>
    </row>
    <row r="11" spans="1:4" ht="13.5" thickBot="1">
      <c r="A11" s="5" t="s">
        <v>3</v>
      </c>
      <c r="B11" s="6" t="s">
        <v>4</v>
      </c>
      <c r="C11" s="5" t="s">
        <v>5</v>
      </c>
      <c r="D11" s="7" t="s">
        <v>6</v>
      </c>
    </row>
    <row r="12" spans="1:4" ht="13.5" thickTop="1">
      <c r="A12" s="8">
        <v>1</v>
      </c>
      <c r="B12" s="9">
        <v>32.6</v>
      </c>
      <c r="C12" s="10">
        <v>114</v>
      </c>
      <c r="D12" s="11">
        <v>0</v>
      </c>
    </row>
    <row r="13" spans="1:4" ht="12.75">
      <c r="A13" s="8">
        <v>2</v>
      </c>
      <c r="B13" s="9">
        <v>60.4</v>
      </c>
      <c r="C13" s="10">
        <v>180</v>
      </c>
      <c r="D13" s="11">
        <v>0</v>
      </c>
    </row>
    <row r="14" spans="1:4" ht="12.75">
      <c r="A14" s="8">
        <v>3</v>
      </c>
      <c r="B14" s="9">
        <v>72.1</v>
      </c>
      <c r="C14" s="10">
        <v>288</v>
      </c>
      <c r="D14" s="11">
        <v>1</v>
      </c>
    </row>
    <row r="15" spans="1:4" ht="12.75">
      <c r="A15" s="8">
        <v>4</v>
      </c>
      <c r="B15" s="9">
        <v>33.1</v>
      </c>
      <c r="C15" s="10">
        <v>126</v>
      </c>
      <c r="D15" s="11">
        <v>1</v>
      </c>
    </row>
    <row r="16" spans="1:4" ht="12.75">
      <c r="A16" s="8">
        <v>5</v>
      </c>
      <c r="B16" s="9">
        <v>31.3</v>
      </c>
      <c r="C16" s="10">
        <v>102</v>
      </c>
      <c r="D16" s="11">
        <v>1</v>
      </c>
    </row>
    <row r="17" spans="1:4" ht="12.75">
      <c r="A17" s="8">
        <v>6</v>
      </c>
      <c r="B17" s="9">
        <v>16.3</v>
      </c>
      <c r="C17" s="10">
        <v>42</v>
      </c>
      <c r="D17" s="11">
        <v>0</v>
      </c>
    </row>
    <row r="18" spans="1:4" ht="12.75">
      <c r="A18" s="8">
        <v>7</v>
      </c>
      <c r="B18" s="9">
        <v>57</v>
      </c>
      <c r="C18" s="10">
        <v>216</v>
      </c>
      <c r="D18" s="11">
        <v>1</v>
      </c>
    </row>
    <row r="19" spans="1:4" ht="12.75">
      <c r="A19" s="8">
        <v>8</v>
      </c>
      <c r="B19" s="9">
        <v>74.9</v>
      </c>
      <c r="C19" s="10">
        <v>276</v>
      </c>
      <c r="D19" s="11">
        <v>1</v>
      </c>
    </row>
    <row r="20" spans="1:4" ht="12.75">
      <c r="A20" s="8">
        <v>9</v>
      </c>
      <c r="B20" s="9">
        <v>46.4</v>
      </c>
      <c r="C20" s="10">
        <v>168</v>
      </c>
      <c r="D20" s="11">
        <v>1</v>
      </c>
    </row>
    <row r="21" spans="1:4" ht="12.75">
      <c r="A21" s="8">
        <v>10</v>
      </c>
      <c r="B21" s="9">
        <v>31.9</v>
      </c>
      <c r="C21" s="10">
        <v>114</v>
      </c>
      <c r="D21" s="11">
        <v>1</v>
      </c>
    </row>
    <row r="22" spans="1:4" ht="12.75">
      <c r="A22" s="8">
        <v>11</v>
      </c>
      <c r="B22" s="9">
        <v>55.7</v>
      </c>
      <c r="C22" s="10">
        <v>204</v>
      </c>
      <c r="D22" s="11">
        <v>1</v>
      </c>
    </row>
    <row r="23" spans="1:4" ht="12.75">
      <c r="A23" s="8">
        <v>12</v>
      </c>
      <c r="B23" s="9">
        <v>75</v>
      </c>
      <c r="C23" s="10">
        <v>288</v>
      </c>
      <c r="D23" s="11">
        <v>1</v>
      </c>
    </row>
    <row r="24" spans="1:4" ht="12.75">
      <c r="A24" s="8">
        <v>13</v>
      </c>
      <c r="B24" s="9">
        <v>53</v>
      </c>
      <c r="C24" s="10">
        <v>144</v>
      </c>
      <c r="D24" s="11">
        <v>1</v>
      </c>
    </row>
    <row r="25" spans="1:4" ht="12.75">
      <c r="A25" s="8">
        <v>14</v>
      </c>
      <c r="B25" s="9">
        <v>13.5</v>
      </c>
      <c r="C25" s="10">
        <v>18</v>
      </c>
      <c r="D25" s="11">
        <v>0</v>
      </c>
    </row>
    <row r="26" spans="1:4" ht="12.75">
      <c r="A26" s="8">
        <v>15</v>
      </c>
      <c r="B26" s="9">
        <v>69</v>
      </c>
      <c r="C26" s="10">
        <v>210</v>
      </c>
      <c r="D26" s="11">
        <v>1</v>
      </c>
    </row>
    <row r="27" spans="1:4" ht="12.75">
      <c r="A27" s="8">
        <v>16</v>
      </c>
      <c r="B27" s="9">
        <v>50</v>
      </c>
      <c r="C27" s="10">
        <v>150</v>
      </c>
      <c r="D27" s="11">
        <v>1</v>
      </c>
    </row>
    <row r="28" spans="1:4" ht="12.75">
      <c r="A28" s="8">
        <v>17</v>
      </c>
      <c r="B28" s="9">
        <v>65.8</v>
      </c>
      <c r="C28" s="10">
        <v>276</v>
      </c>
      <c r="D28" s="11">
        <v>1</v>
      </c>
    </row>
    <row r="29" spans="1:4" ht="12.75">
      <c r="A29" s="8">
        <v>18</v>
      </c>
      <c r="B29" s="9">
        <v>69.1</v>
      </c>
      <c r="C29" s="10">
        <v>222</v>
      </c>
      <c r="D29" s="11">
        <v>0</v>
      </c>
    </row>
    <row r="30" spans="1:4" ht="12.75">
      <c r="A30" s="8">
        <v>19</v>
      </c>
      <c r="B30" s="9">
        <v>73.6</v>
      </c>
      <c r="C30" s="10">
        <v>234</v>
      </c>
      <c r="D30" s="11">
        <v>1</v>
      </c>
    </row>
    <row r="31" spans="1:4" ht="12.75">
      <c r="A31" s="8">
        <v>20</v>
      </c>
      <c r="B31" s="9">
        <v>50.6</v>
      </c>
      <c r="C31" s="10">
        <v>198</v>
      </c>
      <c r="D31" s="11">
        <v>1</v>
      </c>
    </row>
    <row r="32" spans="1:4" ht="12.75">
      <c r="A32" s="8">
        <v>21</v>
      </c>
      <c r="B32" s="9">
        <v>34.5</v>
      </c>
      <c r="C32" s="10">
        <v>114</v>
      </c>
      <c r="D32" s="11">
        <v>1</v>
      </c>
    </row>
    <row r="33" spans="1:4" ht="12.75">
      <c r="A33" s="8">
        <v>22</v>
      </c>
      <c r="B33" s="9">
        <v>57.5</v>
      </c>
      <c r="C33" s="10">
        <v>180</v>
      </c>
      <c r="D33" s="11">
        <v>1</v>
      </c>
    </row>
    <row r="34" spans="1:4" ht="12.75">
      <c r="A34" s="8">
        <v>23</v>
      </c>
      <c r="B34" s="9">
        <v>33.7</v>
      </c>
      <c r="C34" s="10">
        <v>114</v>
      </c>
      <c r="D34" s="11">
        <v>1</v>
      </c>
    </row>
    <row r="35" spans="1:4" ht="12.75">
      <c r="A35" s="8">
        <v>24</v>
      </c>
      <c r="B35" s="9">
        <v>44</v>
      </c>
      <c r="C35" s="10">
        <v>162</v>
      </c>
      <c r="D35" s="11">
        <v>1</v>
      </c>
    </row>
    <row r="36" spans="1:4" ht="12.75">
      <c r="A36" s="8">
        <v>25</v>
      </c>
      <c r="B36" s="9">
        <v>81.5</v>
      </c>
      <c r="C36" s="10">
        <v>282</v>
      </c>
      <c r="D36" s="11">
        <v>1</v>
      </c>
    </row>
    <row r="37" spans="1:4" ht="12.75">
      <c r="A37" s="8">
        <v>26</v>
      </c>
      <c r="B37" s="9">
        <v>55.9</v>
      </c>
      <c r="C37" s="10">
        <v>156</v>
      </c>
      <c r="D37" s="11">
        <v>1</v>
      </c>
    </row>
    <row r="38" spans="1:4" ht="12.75">
      <c r="A38" s="8">
        <v>27</v>
      </c>
      <c r="B38" s="9">
        <v>63</v>
      </c>
      <c r="C38" s="10">
        <v>270</v>
      </c>
      <c r="D38" s="11">
        <v>1</v>
      </c>
    </row>
    <row r="39" spans="1:4" ht="12.75">
      <c r="A39" s="8">
        <v>28</v>
      </c>
      <c r="B39" s="9">
        <v>54</v>
      </c>
      <c r="C39" s="10">
        <v>168</v>
      </c>
      <c r="D39" s="11">
        <v>1</v>
      </c>
    </row>
    <row r="40" spans="1:4" ht="12.75">
      <c r="A40" s="8">
        <v>29</v>
      </c>
      <c r="B40" s="9">
        <v>73.8</v>
      </c>
      <c r="C40" s="10">
        <v>240</v>
      </c>
      <c r="D40" s="11">
        <v>1</v>
      </c>
    </row>
    <row r="41" spans="1:4" ht="12.75">
      <c r="A41" s="8">
        <v>30</v>
      </c>
      <c r="B41" s="9">
        <v>50.6</v>
      </c>
      <c r="C41" s="10">
        <v>168</v>
      </c>
      <c r="D41" s="11">
        <v>0</v>
      </c>
    </row>
    <row r="42" spans="1:4" ht="12.75">
      <c r="A42" s="8">
        <v>31</v>
      </c>
      <c r="B42" s="9">
        <v>42.4</v>
      </c>
      <c r="C42" s="10">
        <v>162</v>
      </c>
      <c r="D42" s="11">
        <v>0</v>
      </c>
    </row>
    <row r="43" spans="1:4" ht="12.75">
      <c r="A43" s="8">
        <v>32</v>
      </c>
      <c r="B43" s="9">
        <v>58.7</v>
      </c>
      <c r="C43" s="10">
        <v>228</v>
      </c>
      <c r="D43" s="11">
        <v>1</v>
      </c>
    </row>
    <row r="44" spans="1:4" ht="12.75">
      <c r="A44" s="8">
        <v>33</v>
      </c>
      <c r="B44" s="9">
        <v>31.5</v>
      </c>
      <c r="C44" s="10">
        <v>72</v>
      </c>
      <c r="D44" s="11">
        <v>1</v>
      </c>
    </row>
    <row r="45" spans="1:4" ht="12.75">
      <c r="A45" s="8">
        <v>34</v>
      </c>
      <c r="B45" s="9">
        <v>68.6</v>
      </c>
      <c r="C45" s="10">
        <v>222</v>
      </c>
      <c r="D45" s="11">
        <v>1</v>
      </c>
    </row>
    <row r="46" spans="1:4" ht="12.75">
      <c r="A46" s="8">
        <v>35</v>
      </c>
      <c r="B46" s="9">
        <v>33.2</v>
      </c>
      <c r="C46" s="10">
        <v>126</v>
      </c>
      <c r="D46" s="11">
        <v>1</v>
      </c>
    </row>
    <row r="47" spans="1:4" ht="12.75">
      <c r="A47" s="8">
        <v>36</v>
      </c>
      <c r="B47" s="9">
        <v>46.8</v>
      </c>
      <c r="C47" s="10">
        <v>174</v>
      </c>
      <c r="D47" s="11">
        <v>1</v>
      </c>
    </row>
    <row r="48" spans="1:4" ht="12.75">
      <c r="A48" s="8">
        <v>37</v>
      </c>
      <c r="B48" s="9">
        <v>64.7</v>
      </c>
      <c r="C48" s="10">
        <v>204</v>
      </c>
      <c r="D48" s="11">
        <v>1</v>
      </c>
    </row>
    <row r="49" spans="1:4" ht="12.75">
      <c r="A49" s="8">
        <v>38</v>
      </c>
      <c r="B49" s="9">
        <v>64.9</v>
      </c>
      <c r="C49" s="10">
        <v>210</v>
      </c>
      <c r="D49" s="11">
        <v>1</v>
      </c>
    </row>
    <row r="50" spans="1:4" ht="12.75">
      <c r="A50" s="8">
        <v>39</v>
      </c>
      <c r="B50" s="9">
        <v>61</v>
      </c>
      <c r="C50" s="10">
        <v>180</v>
      </c>
      <c r="D50" s="11">
        <v>1</v>
      </c>
    </row>
    <row r="51" spans="1:4" ht="12.75">
      <c r="A51" s="8">
        <v>40</v>
      </c>
      <c r="B51" s="9">
        <v>43.6</v>
      </c>
      <c r="C51" s="10">
        <v>114</v>
      </c>
      <c r="D51" s="11">
        <v>1</v>
      </c>
    </row>
    <row r="52" spans="1:4" ht="12.75">
      <c r="A52" s="8">
        <v>41</v>
      </c>
      <c r="B52" s="9">
        <v>54.7</v>
      </c>
      <c r="C52" s="10">
        <v>222</v>
      </c>
      <c r="D52" s="11">
        <v>0</v>
      </c>
    </row>
    <row r="53" spans="1:4" ht="12.75">
      <c r="A53" s="8">
        <v>42</v>
      </c>
      <c r="B53" s="9">
        <v>47.7</v>
      </c>
      <c r="C53" s="10">
        <v>156</v>
      </c>
      <c r="D53" s="11">
        <v>0</v>
      </c>
    </row>
    <row r="54" spans="1:4" ht="12.75">
      <c r="A54" s="8">
        <v>43</v>
      </c>
      <c r="B54" s="9">
        <v>69.3</v>
      </c>
      <c r="C54" s="10">
        <v>252</v>
      </c>
      <c r="D54" s="11">
        <v>0</v>
      </c>
    </row>
    <row r="55" spans="1:4" ht="12.75">
      <c r="A55" s="8">
        <v>44</v>
      </c>
      <c r="B55" s="9">
        <v>62.9</v>
      </c>
      <c r="C55" s="10">
        <v>180</v>
      </c>
      <c r="D55" s="11">
        <v>0</v>
      </c>
    </row>
    <row r="56" spans="1:4" ht="12.75">
      <c r="A56" s="8">
        <v>45</v>
      </c>
      <c r="B56" s="9">
        <v>36</v>
      </c>
      <c r="C56" s="10">
        <v>78</v>
      </c>
      <c r="D56" s="11">
        <v>1</v>
      </c>
    </row>
    <row r="57" spans="1:4" ht="12.75">
      <c r="A57" s="8">
        <v>46</v>
      </c>
      <c r="B57" s="9">
        <v>59.3</v>
      </c>
      <c r="C57" s="10">
        <v>180</v>
      </c>
      <c r="D57" s="11">
        <v>1</v>
      </c>
    </row>
    <row r="58" spans="1:4" ht="12.75">
      <c r="A58" s="8">
        <v>47</v>
      </c>
      <c r="B58" s="9">
        <v>55.1</v>
      </c>
      <c r="C58" s="10">
        <v>216</v>
      </c>
      <c r="D58" s="11">
        <v>1</v>
      </c>
    </row>
    <row r="59" spans="1:4" ht="12.75">
      <c r="A59" s="8">
        <v>48</v>
      </c>
      <c r="B59" s="9">
        <v>38.9</v>
      </c>
      <c r="C59" s="10">
        <v>156</v>
      </c>
      <c r="D59" s="11">
        <v>1</v>
      </c>
    </row>
    <row r="60" spans="1:4" ht="12.75">
      <c r="A60" s="8">
        <v>49</v>
      </c>
      <c r="B60" s="9">
        <v>57.6</v>
      </c>
      <c r="C60" s="10">
        <v>240</v>
      </c>
      <c r="D60" s="11">
        <v>1</v>
      </c>
    </row>
    <row r="61" spans="1:4" ht="12.75">
      <c r="A61" s="8">
        <v>50</v>
      </c>
      <c r="B61" s="9">
        <v>54.7</v>
      </c>
      <c r="C61" s="10">
        <v>180</v>
      </c>
      <c r="D61" s="11">
        <v>1</v>
      </c>
    </row>
    <row r="62" spans="1:4" ht="12.75">
      <c r="A62" s="8">
        <v>51</v>
      </c>
      <c r="B62" s="9">
        <v>63.4</v>
      </c>
      <c r="C62" s="10">
        <v>186</v>
      </c>
      <c r="D62" s="11">
        <v>1</v>
      </c>
    </row>
    <row r="63" spans="1:4" ht="12.75">
      <c r="A63" s="8">
        <v>52</v>
      </c>
      <c r="B63" s="9">
        <v>72.2</v>
      </c>
      <c r="C63" s="10">
        <v>264</v>
      </c>
      <c r="D63" s="11">
        <v>1</v>
      </c>
    </row>
    <row r="64" spans="1:4" ht="12.75">
      <c r="A64" s="8">
        <v>53</v>
      </c>
      <c r="B64" s="9">
        <v>40.1</v>
      </c>
      <c r="C64" s="10">
        <v>120</v>
      </c>
      <c r="D64" s="11">
        <v>1</v>
      </c>
    </row>
    <row r="65" spans="1:4" ht="12.75">
      <c r="A65" s="8">
        <v>54</v>
      </c>
      <c r="B65" s="9">
        <v>60.4</v>
      </c>
      <c r="C65" s="10">
        <v>174</v>
      </c>
      <c r="D65" s="11">
        <v>1</v>
      </c>
    </row>
    <row r="66" spans="1:4" ht="12.75">
      <c r="A66" s="8">
        <v>55</v>
      </c>
      <c r="B66" s="9">
        <v>52.8</v>
      </c>
      <c r="C66" s="10">
        <v>174</v>
      </c>
      <c r="D66" s="11">
        <v>1</v>
      </c>
    </row>
    <row r="67" spans="1:4" ht="12.75">
      <c r="A67" s="8">
        <v>56</v>
      </c>
      <c r="B67" s="9">
        <v>33.3</v>
      </c>
      <c r="C67" s="10">
        <v>102</v>
      </c>
      <c r="D67" s="11">
        <v>1</v>
      </c>
    </row>
    <row r="68" spans="1:4" ht="12.75">
      <c r="A68" s="8">
        <v>57</v>
      </c>
      <c r="B68" s="9">
        <v>35.7</v>
      </c>
      <c r="C68" s="10">
        <v>138</v>
      </c>
      <c r="D68" s="11">
        <v>0</v>
      </c>
    </row>
    <row r="69" spans="1:4" ht="12.75">
      <c r="A69" s="8">
        <v>58</v>
      </c>
      <c r="B69" s="9">
        <v>43.2</v>
      </c>
      <c r="C69" s="10">
        <v>168</v>
      </c>
      <c r="D69" s="11">
        <v>0</v>
      </c>
    </row>
    <row r="70" spans="1:4" ht="12.75">
      <c r="A70" s="8">
        <v>59</v>
      </c>
      <c r="B70" s="9">
        <v>30.5</v>
      </c>
      <c r="C70" s="10">
        <v>108</v>
      </c>
      <c r="D70" s="11">
        <v>1</v>
      </c>
    </row>
    <row r="71" spans="1:4" ht="12.75">
      <c r="A71" s="8">
        <v>60</v>
      </c>
      <c r="B71" s="9">
        <v>37</v>
      </c>
      <c r="C71" s="10">
        <v>96</v>
      </c>
      <c r="D71" s="11">
        <v>0</v>
      </c>
    </row>
    <row r="72" spans="1:4" ht="12.75">
      <c r="A72" s="8">
        <v>61</v>
      </c>
      <c r="B72" s="9">
        <v>64.3</v>
      </c>
      <c r="C72" s="10">
        <v>192</v>
      </c>
      <c r="D72" s="11">
        <v>1</v>
      </c>
    </row>
    <row r="73" spans="1:4" ht="12.75">
      <c r="A73" s="8">
        <v>62</v>
      </c>
      <c r="B73" s="9">
        <v>70.7</v>
      </c>
      <c r="C73" s="10">
        <v>234</v>
      </c>
      <c r="D73" s="11">
        <v>1</v>
      </c>
    </row>
    <row r="74" spans="1:4" ht="12.75">
      <c r="A74" s="8">
        <v>63</v>
      </c>
      <c r="B74" s="9">
        <v>63</v>
      </c>
      <c r="C74" s="10">
        <v>186</v>
      </c>
      <c r="D74" s="11">
        <v>1</v>
      </c>
    </row>
    <row r="75" spans="1:4" ht="12.75">
      <c r="A75" s="8">
        <v>64</v>
      </c>
      <c r="B75" s="9">
        <v>54.8</v>
      </c>
      <c r="C75" s="10">
        <v>180</v>
      </c>
      <c r="D75" s="11">
        <v>1</v>
      </c>
    </row>
    <row r="76" spans="1:4" ht="12.75">
      <c r="A76" s="8">
        <v>65</v>
      </c>
      <c r="B76" s="9">
        <v>61.1</v>
      </c>
      <c r="C76" s="10">
        <v>198</v>
      </c>
      <c r="D76" s="11">
        <v>1</v>
      </c>
    </row>
    <row r="77" spans="1:4" ht="12.75">
      <c r="A77" s="8">
        <v>66</v>
      </c>
      <c r="B77" s="9">
        <v>57.4</v>
      </c>
      <c r="C77" s="10">
        <v>234</v>
      </c>
      <c r="D77" s="11">
        <v>1</v>
      </c>
    </row>
    <row r="78" spans="1:4" ht="12.75">
      <c r="A78" s="8">
        <v>67</v>
      </c>
      <c r="B78" s="9">
        <v>52.4</v>
      </c>
      <c r="C78" s="10">
        <v>186</v>
      </c>
      <c r="D78" s="11">
        <v>0</v>
      </c>
    </row>
    <row r="79" spans="1:4" ht="12.75">
      <c r="A79" s="8">
        <v>68</v>
      </c>
      <c r="B79" s="9">
        <v>26.1</v>
      </c>
      <c r="C79" s="10">
        <v>84</v>
      </c>
      <c r="D79" s="11">
        <v>1</v>
      </c>
    </row>
    <row r="80" spans="1:4" ht="12.75">
      <c r="A80" s="8">
        <v>69</v>
      </c>
      <c r="B80" s="9">
        <v>47.5</v>
      </c>
      <c r="C80" s="10">
        <v>156</v>
      </c>
      <c r="D80" s="11">
        <v>1</v>
      </c>
    </row>
    <row r="81" spans="1:4" ht="12.75">
      <c r="A81" s="8">
        <v>70</v>
      </c>
      <c r="B81" s="9">
        <v>70.1</v>
      </c>
      <c r="C81" s="10">
        <v>210</v>
      </c>
      <c r="D81" s="11">
        <v>1</v>
      </c>
    </row>
    <row r="82" spans="1:4" ht="12.75">
      <c r="A82" s="8">
        <v>71</v>
      </c>
      <c r="B82" s="9">
        <v>47.9</v>
      </c>
      <c r="C82" s="10">
        <v>180</v>
      </c>
      <c r="D82" s="11">
        <v>1</v>
      </c>
    </row>
    <row r="83" spans="1:4" ht="12.75">
      <c r="A83" s="8">
        <v>72</v>
      </c>
      <c r="B83" s="9">
        <v>43</v>
      </c>
      <c r="C83" s="10">
        <v>138</v>
      </c>
      <c r="D83" s="11">
        <v>1</v>
      </c>
    </row>
    <row r="84" spans="1:4" ht="12.75">
      <c r="A84" s="8">
        <v>73</v>
      </c>
      <c r="B84" s="9">
        <v>45.2</v>
      </c>
      <c r="C84" s="10">
        <v>120</v>
      </c>
      <c r="D84" s="11">
        <v>1</v>
      </c>
    </row>
    <row r="85" spans="1:4" ht="12.75">
      <c r="A85" s="8">
        <v>74</v>
      </c>
      <c r="B85" s="9">
        <v>76.6</v>
      </c>
      <c r="C85" s="10">
        <v>246</v>
      </c>
      <c r="D85" s="11">
        <v>1</v>
      </c>
    </row>
    <row r="86" spans="1:4" ht="12.75">
      <c r="A86" s="8">
        <v>75</v>
      </c>
      <c r="B86" s="9">
        <v>55.1</v>
      </c>
      <c r="C86" s="10">
        <v>186</v>
      </c>
      <c r="D86" s="11">
        <v>0</v>
      </c>
    </row>
    <row r="87" spans="1:4" ht="12.75">
      <c r="A87" s="8">
        <v>76</v>
      </c>
      <c r="B87" s="9">
        <v>28.6</v>
      </c>
      <c r="C87" s="10">
        <v>42</v>
      </c>
      <c r="D87" s="11">
        <v>1</v>
      </c>
    </row>
    <row r="88" spans="1:4" ht="12.75">
      <c r="A88" s="8">
        <v>77</v>
      </c>
      <c r="B88" s="9">
        <v>54.8</v>
      </c>
      <c r="C88" s="10">
        <v>204</v>
      </c>
      <c r="D88" s="11">
        <v>1</v>
      </c>
    </row>
    <row r="89" spans="1:4" ht="12.75">
      <c r="A89" s="8">
        <v>78</v>
      </c>
      <c r="B89" s="9">
        <v>40.7</v>
      </c>
      <c r="C89" s="10">
        <v>84</v>
      </c>
      <c r="D89" s="11">
        <v>1</v>
      </c>
    </row>
    <row r="90" spans="1:4" ht="12.75">
      <c r="A90" s="8">
        <v>79</v>
      </c>
      <c r="B90" s="9">
        <v>61.1</v>
      </c>
      <c r="C90" s="10">
        <v>204</v>
      </c>
      <c r="D90" s="11">
        <v>1</v>
      </c>
    </row>
    <row r="91" spans="1:4" ht="12.75">
      <c r="A91" s="8">
        <v>80</v>
      </c>
      <c r="B91" s="9">
        <v>52.7</v>
      </c>
      <c r="C91" s="10">
        <v>192</v>
      </c>
      <c r="D91" s="11">
        <v>1</v>
      </c>
    </row>
    <row r="92" spans="1:4" ht="12.75">
      <c r="A92" s="8">
        <v>81</v>
      </c>
      <c r="B92" s="9">
        <v>77</v>
      </c>
      <c r="C92" s="10">
        <v>246</v>
      </c>
      <c r="D92" s="11">
        <v>0</v>
      </c>
    </row>
    <row r="93" spans="1:4" ht="12.75">
      <c r="A93" s="8">
        <v>82</v>
      </c>
      <c r="B93" s="9">
        <v>46.1</v>
      </c>
      <c r="C93" s="10">
        <v>174</v>
      </c>
      <c r="D93" s="11">
        <v>0</v>
      </c>
    </row>
    <row r="94" spans="1:4" ht="12.75">
      <c r="A94" s="8">
        <v>83</v>
      </c>
      <c r="B94" s="9">
        <v>64.6</v>
      </c>
      <c r="C94" s="10">
        <v>258</v>
      </c>
      <c r="D94" s="11">
        <v>1</v>
      </c>
    </row>
    <row r="95" spans="1:4" ht="12.75">
      <c r="A95" s="8">
        <v>84</v>
      </c>
      <c r="B95" s="9">
        <v>69.7</v>
      </c>
      <c r="C95" s="10">
        <v>234</v>
      </c>
      <c r="D95" s="11">
        <v>1</v>
      </c>
    </row>
    <row r="96" spans="1:4" ht="12.75">
      <c r="A96" s="8">
        <v>85</v>
      </c>
      <c r="B96" s="9">
        <v>43.6</v>
      </c>
      <c r="C96" s="10">
        <v>144</v>
      </c>
      <c r="D96" s="11">
        <v>1</v>
      </c>
    </row>
    <row r="97" spans="1:4" ht="12.75">
      <c r="A97" s="8">
        <v>86</v>
      </c>
      <c r="B97" s="9">
        <v>51</v>
      </c>
      <c r="C97" s="10">
        <v>138</v>
      </c>
      <c r="D97" s="11">
        <v>1</v>
      </c>
    </row>
    <row r="98" spans="1:4" ht="12.75">
      <c r="A98" s="8">
        <v>87</v>
      </c>
      <c r="B98" s="9">
        <v>66.4</v>
      </c>
      <c r="C98" s="10">
        <v>228</v>
      </c>
      <c r="D98" s="11">
        <v>1</v>
      </c>
    </row>
    <row r="99" spans="1:4" ht="12.75">
      <c r="A99" s="8">
        <v>88</v>
      </c>
      <c r="B99" s="9">
        <v>81.6</v>
      </c>
      <c r="C99" s="10">
        <v>342</v>
      </c>
      <c r="D99" s="11">
        <v>1</v>
      </c>
    </row>
    <row r="100" spans="1:4" ht="12.75">
      <c r="A100" s="8">
        <v>89</v>
      </c>
      <c r="B100" s="9">
        <v>51.9</v>
      </c>
      <c r="C100" s="10">
        <v>174</v>
      </c>
      <c r="D100" s="11">
        <v>1</v>
      </c>
    </row>
    <row r="101" spans="1:4" ht="12.75">
      <c r="A101" s="8">
        <v>90</v>
      </c>
      <c r="B101" s="9">
        <v>52.1</v>
      </c>
      <c r="C101" s="10">
        <v>150</v>
      </c>
      <c r="D101" s="11">
        <v>1</v>
      </c>
    </row>
    <row r="102" spans="1:4" ht="12.75">
      <c r="A102" s="8">
        <v>91</v>
      </c>
      <c r="B102" s="9">
        <v>56</v>
      </c>
      <c r="C102" s="10">
        <v>162</v>
      </c>
      <c r="D102" s="11">
        <v>1</v>
      </c>
    </row>
    <row r="103" spans="1:4" ht="12.75">
      <c r="A103" s="8">
        <v>92</v>
      </c>
      <c r="B103" s="9">
        <v>57.4</v>
      </c>
      <c r="C103" s="10">
        <v>198</v>
      </c>
      <c r="D103" s="11">
        <v>1</v>
      </c>
    </row>
    <row r="104" spans="1:4" ht="12.75">
      <c r="A104" s="8">
        <v>93</v>
      </c>
      <c r="B104" s="9">
        <v>53.9</v>
      </c>
      <c r="C104" s="10">
        <v>174</v>
      </c>
      <c r="D104" s="11">
        <v>1</v>
      </c>
    </row>
    <row r="105" spans="1:4" ht="12.75">
      <c r="A105" s="8">
        <v>94</v>
      </c>
      <c r="B105" s="9">
        <v>49.6</v>
      </c>
      <c r="C105" s="10">
        <v>126</v>
      </c>
      <c r="D105" s="11">
        <v>1</v>
      </c>
    </row>
    <row r="106" spans="1:4" ht="12.75">
      <c r="A106" s="8">
        <v>95</v>
      </c>
      <c r="B106" s="9">
        <v>40.1</v>
      </c>
      <c r="C106" s="10">
        <v>126</v>
      </c>
      <c r="D106" s="11">
        <v>1</v>
      </c>
    </row>
    <row r="107" spans="1:4" ht="12.75">
      <c r="A107" s="8">
        <v>96</v>
      </c>
      <c r="B107" s="9">
        <v>69.2</v>
      </c>
      <c r="C107" s="10">
        <v>246</v>
      </c>
      <c r="D107" s="11">
        <v>0</v>
      </c>
    </row>
    <row r="108" spans="1:4" ht="12.75">
      <c r="A108" s="8">
        <v>97</v>
      </c>
      <c r="B108" s="9">
        <v>29.9</v>
      </c>
      <c r="C108" s="10">
        <v>72</v>
      </c>
      <c r="D108" s="11">
        <v>1</v>
      </c>
    </row>
    <row r="109" spans="1:4" ht="12.75">
      <c r="A109" s="8">
        <v>98</v>
      </c>
      <c r="B109" s="9">
        <v>61</v>
      </c>
      <c r="C109" s="10">
        <v>252</v>
      </c>
      <c r="D109" s="11">
        <v>1</v>
      </c>
    </row>
    <row r="110" spans="1:4" ht="12.75">
      <c r="A110" s="8">
        <v>99</v>
      </c>
      <c r="B110" s="9">
        <v>52.4</v>
      </c>
      <c r="C110" s="10">
        <v>126</v>
      </c>
      <c r="D110" s="11">
        <v>1</v>
      </c>
    </row>
    <row r="111" spans="1:4" ht="12.75">
      <c r="A111" s="8">
        <v>100</v>
      </c>
      <c r="B111" s="9">
        <v>63</v>
      </c>
      <c r="C111" s="10">
        <v>270</v>
      </c>
      <c r="D111" s="11">
        <v>1</v>
      </c>
    </row>
    <row r="112" spans="1:4" ht="12.75">
      <c r="A112" s="8">
        <v>101</v>
      </c>
      <c r="B112" s="9">
        <v>59.7</v>
      </c>
      <c r="C112" s="10">
        <v>252</v>
      </c>
      <c r="D112" s="11">
        <v>1</v>
      </c>
    </row>
    <row r="113" spans="1:4" ht="12.75">
      <c r="A113" s="8">
        <v>102</v>
      </c>
      <c r="B113" s="9">
        <v>44.3</v>
      </c>
      <c r="C113" s="10">
        <v>150</v>
      </c>
      <c r="D113" s="11">
        <v>1</v>
      </c>
    </row>
    <row r="114" spans="1:4" ht="12.75">
      <c r="A114" s="8">
        <v>103</v>
      </c>
      <c r="B114" s="9">
        <v>68.7</v>
      </c>
      <c r="C114" s="10">
        <v>210</v>
      </c>
      <c r="D114" s="11">
        <v>1</v>
      </c>
    </row>
    <row r="115" spans="1:4" ht="12.75">
      <c r="A115" s="8">
        <v>104</v>
      </c>
      <c r="B115" s="9">
        <v>48.8</v>
      </c>
      <c r="C115" s="10">
        <v>180</v>
      </c>
      <c r="D115" s="11">
        <v>1</v>
      </c>
    </row>
    <row r="116" spans="1:4" ht="12.75">
      <c r="A116" s="8">
        <v>105</v>
      </c>
      <c r="B116" s="9">
        <v>58.3</v>
      </c>
      <c r="C116" s="10">
        <v>186</v>
      </c>
      <c r="D116" s="11">
        <v>1</v>
      </c>
    </row>
    <row r="117" spans="1:4" ht="12.75">
      <c r="A117" s="8">
        <v>106</v>
      </c>
      <c r="B117" s="9">
        <v>37.3</v>
      </c>
      <c r="C117" s="10">
        <v>114</v>
      </c>
      <c r="D117" s="11">
        <v>1</v>
      </c>
    </row>
    <row r="118" spans="1:4" ht="12.75">
      <c r="A118" s="8">
        <v>107</v>
      </c>
      <c r="B118" s="9">
        <v>32.8</v>
      </c>
      <c r="C118" s="10">
        <v>108</v>
      </c>
      <c r="D118" s="11">
        <v>1</v>
      </c>
    </row>
    <row r="119" spans="1:4" ht="12.75">
      <c r="A119" s="8">
        <v>108</v>
      </c>
      <c r="B119" s="9">
        <v>54.2</v>
      </c>
      <c r="C119" s="10">
        <v>150</v>
      </c>
      <c r="D119" s="11">
        <v>1</v>
      </c>
    </row>
    <row r="120" spans="1:4" ht="12.75">
      <c r="A120" s="8">
        <v>109</v>
      </c>
      <c r="B120" s="9">
        <v>50.1</v>
      </c>
      <c r="C120" s="10">
        <v>138</v>
      </c>
      <c r="D120" s="11">
        <v>1</v>
      </c>
    </row>
    <row r="121" spans="1:4" ht="12.75">
      <c r="A121" s="8">
        <v>110</v>
      </c>
      <c r="B121" s="9">
        <v>53.5</v>
      </c>
      <c r="C121" s="10">
        <v>168</v>
      </c>
      <c r="D121" s="11">
        <v>0</v>
      </c>
    </row>
    <row r="122" spans="1:4" ht="12.75">
      <c r="A122" s="8">
        <v>111</v>
      </c>
      <c r="B122" s="9">
        <v>60.9</v>
      </c>
      <c r="C122" s="10">
        <v>186</v>
      </c>
      <c r="D122" s="11">
        <v>0</v>
      </c>
    </row>
    <row r="123" spans="1:4" ht="12.75">
      <c r="A123" s="8">
        <v>112</v>
      </c>
      <c r="B123" s="9">
        <v>77.2</v>
      </c>
      <c r="C123" s="10">
        <v>246</v>
      </c>
      <c r="D123" s="11">
        <v>1</v>
      </c>
    </row>
    <row r="124" spans="1:4" ht="12.75">
      <c r="A124" s="8">
        <v>113</v>
      </c>
      <c r="B124" s="9">
        <v>48</v>
      </c>
      <c r="C124" s="10">
        <v>126</v>
      </c>
      <c r="D124" s="11">
        <v>0</v>
      </c>
    </row>
    <row r="125" spans="1:4" ht="12.75">
      <c r="A125" s="8">
        <v>114</v>
      </c>
      <c r="B125" s="9">
        <v>63.7</v>
      </c>
      <c r="C125" s="10">
        <v>180</v>
      </c>
      <c r="D125" s="11">
        <v>1</v>
      </c>
    </row>
    <row r="126" spans="1:4" ht="12.75">
      <c r="A126" s="8">
        <v>115</v>
      </c>
      <c r="B126" s="9">
        <v>53.1</v>
      </c>
      <c r="C126" s="10">
        <v>198</v>
      </c>
      <c r="D126" s="11">
        <v>1</v>
      </c>
    </row>
    <row r="127" spans="1:4" ht="12.75">
      <c r="A127" s="8">
        <v>116</v>
      </c>
      <c r="B127" s="9">
        <v>49.7</v>
      </c>
      <c r="C127" s="10">
        <v>144</v>
      </c>
      <c r="D127" s="11">
        <v>1</v>
      </c>
    </row>
    <row r="128" spans="1:4" ht="12.75">
      <c r="A128" s="8">
        <v>117</v>
      </c>
      <c r="B128" s="9">
        <v>52.9</v>
      </c>
      <c r="C128" s="10">
        <v>132</v>
      </c>
      <c r="D128" s="11">
        <v>1</v>
      </c>
    </row>
    <row r="129" spans="1:4" ht="12.75">
      <c r="A129" s="8">
        <v>118</v>
      </c>
      <c r="B129" s="9">
        <v>63.6</v>
      </c>
      <c r="C129" s="10">
        <v>210</v>
      </c>
      <c r="D129" s="11">
        <v>1</v>
      </c>
    </row>
    <row r="130" spans="1:4" ht="12.75">
      <c r="A130" s="8">
        <v>119</v>
      </c>
      <c r="B130" s="9">
        <v>31.1</v>
      </c>
      <c r="C130" s="10">
        <v>102</v>
      </c>
      <c r="D130" s="11">
        <v>1</v>
      </c>
    </row>
    <row r="131" spans="1:4" ht="12.75">
      <c r="A131" s="8">
        <v>120</v>
      </c>
      <c r="B131" s="9">
        <v>36</v>
      </c>
      <c r="C131" s="10">
        <v>96</v>
      </c>
      <c r="D131" s="11">
        <v>1</v>
      </c>
    </row>
    <row r="132" spans="1:4" ht="12.75">
      <c r="A132" s="8">
        <v>121</v>
      </c>
      <c r="B132" s="9">
        <v>88.7</v>
      </c>
      <c r="C132" s="10">
        <v>318</v>
      </c>
      <c r="D132" s="11">
        <v>0</v>
      </c>
    </row>
    <row r="133" spans="1:4" ht="12.75">
      <c r="A133" s="8">
        <v>122</v>
      </c>
      <c r="B133" s="9">
        <v>59.5</v>
      </c>
      <c r="C133" s="10">
        <v>246</v>
      </c>
      <c r="D133" s="11">
        <v>1</v>
      </c>
    </row>
    <row r="134" spans="1:4" ht="12.75">
      <c r="A134" s="8">
        <v>123</v>
      </c>
      <c r="B134" s="9">
        <v>40.8</v>
      </c>
      <c r="C134" s="10">
        <v>150</v>
      </c>
      <c r="D134" s="11">
        <v>0</v>
      </c>
    </row>
    <row r="135" spans="1:4" ht="12.75">
      <c r="A135" s="8">
        <v>124</v>
      </c>
      <c r="B135" s="9">
        <v>33.7</v>
      </c>
      <c r="C135" s="10">
        <v>120</v>
      </c>
      <c r="D135" s="11">
        <v>1</v>
      </c>
    </row>
    <row r="136" spans="1:4" ht="12.75">
      <c r="A136" s="8">
        <v>125</v>
      </c>
      <c r="B136" s="9">
        <v>65</v>
      </c>
      <c r="C136" s="10">
        <v>204</v>
      </c>
      <c r="D136" s="11">
        <v>0</v>
      </c>
    </row>
    <row r="137" spans="1:4" ht="12.75">
      <c r="A137" s="8">
        <v>126</v>
      </c>
      <c r="B137" s="9">
        <v>49.3</v>
      </c>
      <c r="C137" s="10">
        <v>204</v>
      </c>
      <c r="D137" s="11">
        <v>1</v>
      </c>
    </row>
    <row r="138" spans="1:4" ht="12.75">
      <c r="A138" s="8">
        <v>127</v>
      </c>
      <c r="B138" s="9">
        <v>60.6</v>
      </c>
      <c r="C138" s="10">
        <v>198</v>
      </c>
      <c r="D138" s="11">
        <v>1</v>
      </c>
    </row>
    <row r="139" spans="1:4" ht="12.75">
      <c r="A139" s="8">
        <v>128</v>
      </c>
      <c r="B139" s="9">
        <v>43.1</v>
      </c>
      <c r="C139" s="10">
        <v>156</v>
      </c>
      <c r="D139" s="11">
        <v>1</v>
      </c>
    </row>
    <row r="140" spans="1:4" ht="12.75">
      <c r="A140" s="8">
        <v>129</v>
      </c>
      <c r="B140" s="9">
        <v>48.9</v>
      </c>
      <c r="C140" s="10">
        <v>192</v>
      </c>
      <c r="D140" s="11">
        <v>1</v>
      </c>
    </row>
    <row r="141" spans="1:4" ht="12.75">
      <c r="A141" s="8">
        <v>130</v>
      </c>
      <c r="B141" s="9">
        <v>54.3</v>
      </c>
      <c r="C141" s="10">
        <v>216</v>
      </c>
      <c r="D141" s="11">
        <v>1</v>
      </c>
    </row>
    <row r="142" spans="1:4" ht="12.75">
      <c r="A142" s="8">
        <v>131</v>
      </c>
      <c r="B142" s="9">
        <v>44.2</v>
      </c>
      <c r="C142" s="10">
        <v>162</v>
      </c>
      <c r="D142" s="11">
        <v>1</v>
      </c>
    </row>
    <row r="143" spans="1:4" ht="12.75">
      <c r="A143" s="8">
        <v>132</v>
      </c>
      <c r="B143" s="9">
        <v>40.5</v>
      </c>
      <c r="C143" s="10">
        <v>108</v>
      </c>
      <c r="D143" s="11">
        <v>1</v>
      </c>
    </row>
    <row r="144" spans="1:4" ht="12.75">
      <c r="A144" s="8">
        <v>133</v>
      </c>
      <c r="B144" s="9">
        <v>46.6</v>
      </c>
      <c r="C144" s="10">
        <v>156</v>
      </c>
      <c r="D144" s="11">
        <v>1</v>
      </c>
    </row>
    <row r="145" spans="1:4" ht="12.75">
      <c r="A145" s="8">
        <v>134</v>
      </c>
      <c r="B145" s="9">
        <v>65</v>
      </c>
      <c r="C145" s="10">
        <v>252</v>
      </c>
      <c r="D145" s="11">
        <v>0</v>
      </c>
    </row>
    <row r="146" spans="1:4" ht="12.75">
      <c r="A146" s="8">
        <v>135</v>
      </c>
      <c r="B146" s="9">
        <v>49.8</v>
      </c>
      <c r="C146" s="10">
        <v>186</v>
      </c>
      <c r="D146" s="11">
        <v>0</v>
      </c>
    </row>
    <row r="147" spans="1:4" ht="12.75">
      <c r="A147" s="8">
        <v>136</v>
      </c>
      <c r="B147" s="9">
        <v>61</v>
      </c>
      <c r="C147" s="10">
        <v>180</v>
      </c>
      <c r="D147" s="11">
        <v>0</v>
      </c>
    </row>
    <row r="148" spans="1:4" ht="12.75">
      <c r="A148" s="8">
        <v>137</v>
      </c>
      <c r="B148" s="9">
        <v>37.1</v>
      </c>
      <c r="C148" s="10">
        <v>144</v>
      </c>
      <c r="D148" s="11">
        <v>0</v>
      </c>
    </row>
    <row r="149" spans="1:4" ht="12.75">
      <c r="A149" s="8">
        <v>138</v>
      </c>
      <c r="B149" s="9">
        <v>51.2</v>
      </c>
      <c r="C149" s="10">
        <v>120</v>
      </c>
      <c r="D149" s="11">
        <v>1</v>
      </c>
    </row>
    <row r="150" spans="1:4" ht="12.75">
      <c r="A150" s="8">
        <v>139</v>
      </c>
      <c r="B150" s="9">
        <v>49.8</v>
      </c>
      <c r="C150" s="10">
        <v>180</v>
      </c>
      <c r="D150" s="11">
        <v>1</v>
      </c>
    </row>
    <row r="151" spans="1:4" ht="12.75">
      <c r="A151" s="8">
        <v>140</v>
      </c>
      <c r="B151" s="9">
        <v>40.2</v>
      </c>
      <c r="C151" s="10">
        <v>90</v>
      </c>
      <c r="D151" s="11">
        <v>0</v>
      </c>
    </row>
    <row r="152" spans="1:4" ht="12.75">
      <c r="A152" s="8">
        <v>141</v>
      </c>
      <c r="B152" s="9">
        <v>89.7</v>
      </c>
      <c r="C152" s="10">
        <v>342</v>
      </c>
      <c r="D152" s="11">
        <v>1</v>
      </c>
    </row>
    <row r="153" spans="1:4" ht="12.75">
      <c r="A153" s="8">
        <v>142</v>
      </c>
      <c r="B153" s="9">
        <v>67.4</v>
      </c>
      <c r="C153" s="10">
        <v>258</v>
      </c>
      <c r="D153" s="11">
        <v>0</v>
      </c>
    </row>
    <row r="154" spans="1:4" ht="12.75">
      <c r="A154" s="8">
        <v>143</v>
      </c>
      <c r="B154" s="9">
        <v>66.5</v>
      </c>
      <c r="C154" s="10">
        <v>252</v>
      </c>
      <c r="D154" s="11">
        <v>1</v>
      </c>
    </row>
    <row r="155" spans="1:4" ht="12.75">
      <c r="A155" s="8">
        <v>144</v>
      </c>
      <c r="B155" s="9">
        <v>73.5</v>
      </c>
      <c r="C155" s="10">
        <v>258</v>
      </c>
      <c r="D155" s="11">
        <v>1</v>
      </c>
    </row>
    <row r="156" spans="1:4" ht="12.75">
      <c r="A156" s="8">
        <v>145</v>
      </c>
      <c r="B156" s="9">
        <v>57.9</v>
      </c>
      <c r="C156" s="10">
        <v>180</v>
      </c>
      <c r="D156" s="11">
        <v>0</v>
      </c>
    </row>
    <row r="157" spans="1:4" ht="12.75">
      <c r="A157" s="8">
        <v>146</v>
      </c>
      <c r="B157" s="9">
        <v>63.6</v>
      </c>
      <c r="C157" s="10">
        <v>246</v>
      </c>
      <c r="D157" s="11">
        <v>0</v>
      </c>
    </row>
    <row r="158" spans="1:4" ht="12.75">
      <c r="A158" s="8">
        <v>147</v>
      </c>
      <c r="B158" s="9">
        <v>46.8</v>
      </c>
      <c r="C158" s="10">
        <v>186</v>
      </c>
      <c r="D158" s="11">
        <v>0</v>
      </c>
    </row>
    <row r="159" spans="1:4" ht="12.75">
      <c r="A159" s="8">
        <v>148</v>
      </c>
      <c r="B159" s="9">
        <v>62.9</v>
      </c>
      <c r="C159" s="10">
        <v>180</v>
      </c>
      <c r="D159" s="11">
        <v>1</v>
      </c>
    </row>
    <row r="160" spans="1:4" ht="12.75">
      <c r="A160" s="8">
        <v>149</v>
      </c>
      <c r="B160" s="9">
        <v>30.4</v>
      </c>
      <c r="C160" s="10">
        <v>108</v>
      </c>
      <c r="D160" s="11">
        <v>0</v>
      </c>
    </row>
    <row r="161" spans="1:4" ht="12.75">
      <c r="A161" s="8">
        <v>150</v>
      </c>
      <c r="B161" s="9">
        <v>50.6</v>
      </c>
      <c r="C161" s="10">
        <v>192</v>
      </c>
      <c r="D161" s="11">
        <v>1</v>
      </c>
    </row>
    <row r="162" spans="1:4" ht="12.75">
      <c r="A162" s="8">
        <v>151</v>
      </c>
      <c r="B162" s="9">
        <v>54.7</v>
      </c>
      <c r="C162" s="10">
        <v>180</v>
      </c>
      <c r="D162" s="11">
        <v>1</v>
      </c>
    </row>
    <row r="163" spans="1:4" ht="12.75">
      <c r="A163" s="8">
        <v>152</v>
      </c>
      <c r="B163" s="9">
        <v>85.2</v>
      </c>
      <c r="C163" s="10">
        <v>318</v>
      </c>
      <c r="D163" s="11">
        <v>0</v>
      </c>
    </row>
    <row r="164" spans="1:4" ht="12.75">
      <c r="A164" s="8">
        <v>153</v>
      </c>
      <c r="B164" s="9">
        <v>54.5</v>
      </c>
      <c r="C164" s="10">
        <v>168</v>
      </c>
      <c r="D164" s="11">
        <v>1</v>
      </c>
    </row>
    <row r="165" spans="1:4" ht="12.75">
      <c r="A165" s="8">
        <v>154</v>
      </c>
      <c r="B165" s="9">
        <v>50.8</v>
      </c>
      <c r="C165" s="10">
        <v>198</v>
      </c>
      <c r="D165" s="11">
        <v>0</v>
      </c>
    </row>
    <row r="166" spans="1:4" ht="12.75">
      <c r="A166" s="8">
        <v>155</v>
      </c>
      <c r="B166" s="9">
        <v>44.2</v>
      </c>
      <c r="C166" s="10">
        <v>180</v>
      </c>
      <c r="D166" s="11">
        <v>1</v>
      </c>
    </row>
    <row r="167" spans="1:4" ht="12.75">
      <c r="A167" s="8">
        <v>156</v>
      </c>
      <c r="B167" s="9">
        <v>72.7</v>
      </c>
      <c r="C167" s="10">
        <v>228</v>
      </c>
      <c r="D167" s="11">
        <v>1</v>
      </c>
    </row>
    <row r="168" spans="1:4" ht="12.75">
      <c r="A168" s="8">
        <v>157</v>
      </c>
      <c r="B168" s="9">
        <v>71.1</v>
      </c>
      <c r="C168" s="10">
        <v>264</v>
      </c>
      <c r="D168" s="11">
        <v>0</v>
      </c>
    </row>
    <row r="169" spans="1:4" ht="12.75">
      <c r="A169" s="8">
        <v>158</v>
      </c>
      <c r="B169" s="9">
        <v>35.1</v>
      </c>
      <c r="C169" s="10">
        <v>90</v>
      </c>
      <c r="D169" s="11">
        <v>1</v>
      </c>
    </row>
    <row r="170" spans="1:4" ht="12.75">
      <c r="A170" s="8">
        <v>159</v>
      </c>
      <c r="B170" s="9">
        <v>44.8</v>
      </c>
      <c r="C170" s="10">
        <v>132</v>
      </c>
      <c r="D170" s="11">
        <v>0</v>
      </c>
    </row>
    <row r="171" spans="1:4" ht="12.75">
      <c r="A171" s="8">
        <v>160</v>
      </c>
      <c r="B171" s="9">
        <v>60.5</v>
      </c>
      <c r="C171" s="10">
        <v>198</v>
      </c>
      <c r="D171" s="11">
        <v>0</v>
      </c>
    </row>
    <row r="172" spans="1:4" ht="12.75">
      <c r="A172" s="8">
        <v>161</v>
      </c>
      <c r="B172" s="9">
        <v>42.1</v>
      </c>
      <c r="C172" s="10">
        <v>144</v>
      </c>
      <c r="D172" s="11">
        <v>1</v>
      </c>
    </row>
    <row r="173" spans="1:4" ht="12.75">
      <c r="A173" s="8">
        <v>162</v>
      </c>
      <c r="B173" s="9">
        <v>74.7</v>
      </c>
      <c r="C173" s="10">
        <v>294</v>
      </c>
      <c r="D173" s="11">
        <v>1</v>
      </c>
    </row>
    <row r="174" spans="1:4" ht="12.75">
      <c r="A174" s="8">
        <v>163</v>
      </c>
      <c r="B174" s="9">
        <v>30</v>
      </c>
      <c r="C174" s="10">
        <v>78</v>
      </c>
      <c r="D174" s="11">
        <v>1</v>
      </c>
    </row>
    <row r="175" spans="1:4" ht="12.75">
      <c r="A175" s="8">
        <v>164</v>
      </c>
      <c r="B175" s="9">
        <v>42.1</v>
      </c>
      <c r="C175" s="10">
        <v>162</v>
      </c>
      <c r="D175" s="11">
        <v>1</v>
      </c>
    </row>
    <row r="176" spans="1:4" ht="12.75">
      <c r="A176" s="8">
        <v>165</v>
      </c>
      <c r="B176" s="9">
        <v>75</v>
      </c>
      <c r="C176" s="10">
        <v>294</v>
      </c>
      <c r="D176" s="11">
        <v>1</v>
      </c>
    </row>
    <row r="177" spans="1:4" ht="12.75">
      <c r="A177" s="8">
        <v>166</v>
      </c>
      <c r="B177" s="9">
        <v>65.9</v>
      </c>
      <c r="C177" s="10">
        <v>234</v>
      </c>
      <c r="D177" s="11">
        <v>1</v>
      </c>
    </row>
    <row r="178" spans="1:4" ht="12.75">
      <c r="A178" s="8">
        <v>167</v>
      </c>
      <c r="B178" s="9">
        <v>44.6</v>
      </c>
      <c r="C178" s="10">
        <v>162</v>
      </c>
      <c r="D178" s="11">
        <v>1</v>
      </c>
    </row>
    <row r="179" spans="1:4" ht="12.75">
      <c r="A179" s="8">
        <v>168</v>
      </c>
      <c r="B179" s="9">
        <v>58.3</v>
      </c>
      <c r="C179" s="10">
        <v>198</v>
      </c>
      <c r="D179" s="11">
        <v>1</v>
      </c>
    </row>
    <row r="180" spans="1:4" ht="12.75">
      <c r="A180" s="8">
        <v>169</v>
      </c>
      <c r="B180" s="9">
        <v>32.5</v>
      </c>
      <c r="C180" s="10">
        <v>102</v>
      </c>
      <c r="D180" s="11">
        <v>0</v>
      </c>
    </row>
    <row r="181" spans="1:4" ht="12.75">
      <c r="A181" s="8">
        <v>170</v>
      </c>
      <c r="B181" s="9">
        <v>33.1</v>
      </c>
      <c r="C181" s="10">
        <v>108</v>
      </c>
      <c r="D181" s="11">
        <v>0</v>
      </c>
    </row>
    <row r="182" spans="1:4" ht="12.75">
      <c r="A182" s="8">
        <v>171</v>
      </c>
      <c r="B182" s="9">
        <v>46.3</v>
      </c>
      <c r="C182" s="10">
        <v>132</v>
      </c>
      <c r="D182" s="11">
        <v>1</v>
      </c>
    </row>
    <row r="183" spans="1:4" ht="12.75">
      <c r="A183" s="8">
        <v>172</v>
      </c>
      <c r="B183" s="9">
        <v>71.2</v>
      </c>
      <c r="C183" s="10">
        <v>252</v>
      </c>
      <c r="D183" s="11">
        <v>0</v>
      </c>
    </row>
    <row r="184" spans="1:4" ht="12.75">
      <c r="A184" s="8">
        <v>173</v>
      </c>
      <c r="B184" s="9">
        <v>62.4</v>
      </c>
      <c r="C184" s="10">
        <v>180</v>
      </c>
      <c r="D184" s="11">
        <v>1</v>
      </c>
    </row>
    <row r="185" spans="1:4" ht="12.75">
      <c r="A185" s="8">
        <v>174</v>
      </c>
      <c r="B185" s="9">
        <v>69.7</v>
      </c>
      <c r="C185" s="10">
        <v>282</v>
      </c>
      <c r="D185" s="11">
        <v>0</v>
      </c>
    </row>
    <row r="186" spans="1:4" ht="12.75">
      <c r="A186" s="8">
        <v>175</v>
      </c>
      <c r="B186" s="9">
        <v>59.5</v>
      </c>
      <c r="C186" s="10">
        <v>174</v>
      </c>
      <c r="D186" s="11">
        <v>1</v>
      </c>
    </row>
    <row r="187" spans="1:4" ht="12.75">
      <c r="A187" s="8">
        <v>176</v>
      </c>
      <c r="B187" s="9">
        <v>44.6</v>
      </c>
      <c r="C187" s="10">
        <v>132</v>
      </c>
      <c r="D187" s="11">
        <v>1</v>
      </c>
    </row>
    <row r="188" spans="1:4" ht="12.75">
      <c r="A188" s="8">
        <v>177</v>
      </c>
      <c r="B188" s="9">
        <v>75.8</v>
      </c>
      <c r="C188" s="10">
        <v>240</v>
      </c>
      <c r="D188" s="11">
        <v>1</v>
      </c>
    </row>
    <row r="189" spans="1:4" ht="12.75">
      <c r="A189" s="8">
        <v>178</v>
      </c>
      <c r="B189" s="9">
        <v>49.3</v>
      </c>
      <c r="C189" s="10">
        <v>144</v>
      </c>
      <c r="D189" s="11">
        <v>1</v>
      </c>
    </row>
    <row r="190" spans="1:4" ht="12.75">
      <c r="A190" s="8">
        <v>179</v>
      </c>
      <c r="B190" s="9">
        <v>61.4</v>
      </c>
      <c r="C190" s="10">
        <v>210</v>
      </c>
      <c r="D190" s="11">
        <v>0</v>
      </c>
    </row>
    <row r="191" spans="1:4" ht="12.75">
      <c r="A191" s="8">
        <v>180</v>
      </c>
      <c r="B191" s="9">
        <v>74.9</v>
      </c>
      <c r="C191" s="10">
        <v>240</v>
      </c>
      <c r="D191" s="11">
        <v>0</v>
      </c>
    </row>
    <row r="192" spans="1:4" ht="12.75">
      <c r="A192" s="8">
        <v>181</v>
      </c>
      <c r="B192" s="9">
        <v>43.8</v>
      </c>
      <c r="C192" s="10">
        <v>150</v>
      </c>
      <c r="D192" s="11">
        <v>0</v>
      </c>
    </row>
    <row r="193" spans="1:4" ht="12.75">
      <c r="A193" s="8">
        <v>182</v>
      </c>
      <c r="B193" s="9">
        <v>50.2</v>
      </c>
      <c r="C193" s="10">
        <v>180</v>
      </c>
      <c r="D193" s="11">
        <v>1</v>
      </c>
    </row>
    <row r="194" spans="1:4" ht="12.75">
      <c r="A194" s="8">
        <v>183</v>
      </c>
      <c r="B194" s="9">
        <v>47.5</v>
      </c>
      <c r="C194" s="10">
        <v>108</v>
      </c>
      <c r="D194" s="11">
        <v>0</v>
      </c>
    </row>
    <row r="195" spans="1:4" ht="12.75">
      <c r="A195" s="8">
        <v>184</v>
      </c>
      <c r="B195" s="9">
        <v>54.3</v>
      </c>
      <c r="C195" s="10">
        <v>222</v>
      </c>
      <c r="D195" s="11">
        <v>1</v>
      </c>
    </row>
    <row r="196" spans="1:4" ht="12.75">
      <c r="A196" s="8">
        <v>185</v>
      </c>
      <c r="B196" s="9">
        <v>62.7</v>
      </c>
      <c r="C196" s="10">
        <v>228</v>
      </c>
      <c r="D196" s="11">
        <v>1</v>
      </c>
    </row>
    <row r="197" spans="1:4" ht="12.75">
      <c r="A197" s="8">
        <v>186</v>
      </c>
      <c r="B197" s="9">
        <v>65.4</v>
      </c>
      <c r="C197" s="10">
        <v>198</v>
      </c>
      <c r="D197" s="11">
        <v>1</v>
      </c>
    </row>
    <row r="198" spans="1:4" ht="12.75">
      <c r="A198" s="8">
        <v>187</v>
      </c>
      <c r="B198" s="9">
        <v>26.1</v>
      </c>
      <c r="C198" s="10">
        <v>66</v>
      </c>
      <c r="D198" s="11">
        <v>0</v>
      </c>
    </row>
    <row r="199" spans="1:4" ht="12.75">
      <c r="A199" s="8">
        <v>188</v>
      </c>
      <c r="B199" s="9">
        <v>57.5</v>
      </c>
      <c r="C199" s="10">
        <v>156</v>
      </c>
      <c r="D199" s="11">
        <v>1</v>
      </c>
    </row>
    <row r="200" spans="1:4" ht="12.75">
      <c r="A200" s="8">
        <v>189</v>
      </c>
      <c r="B200" s="9">
        <v>57.2</v>
      </c>
      <c r="C200" s="10">
        <v>216</v>
      </c>
      <c r="D200" s="11">
        <v>1</v>
      </c>
    </row>
    <row r="201" spans="1:4" ht="12.75">
      <c r="A201" s="8">
        <v>190</v>
      </c>
      <c r="B201" s="9">
        <v>15.6</v>
      </c>
      <c r="C201" s="10">
        <v>18</v>
      </c>
      <c r="D201" s="11">
        <v>1</v>
      </c>
    </row>
    <row r="202" spans="1:4" ht="12.75">
      <c r="A202" s="8">
        <v>191</v>
      </c>
      <c r="B202" s="9">
        <v>51.7</v>
      </c>
      <c r="C202" s="10">
        <v>216</v>
      </c>
      <c r="D202" s="11">
        <v>1</v>
      </c>
    </row>
    <row r="203" spans="1:4" ht="12.75">
      <c r="A203" s="8">
        <v>192</v>
      </c>
      <c r="B203" s="9">
        <v>64.6</v>
      </c>
      <c r="C203" s="10">
        <v>234</v>
      </c>
      <c r="D203" s="11">
        <v>1</v>
      </c>
    </row>
    <row r="204" spans="1:4" ht="12.75">
      <c r="A204" s="8">
        <v>193</v>
      </c>
      <c r="B204" s="9">
        <v>53.1</v>
      </c>
      <c r="C204" s="10">
        <v>216</v>
      </c>
      <c r="D204" s="11">
        <v>1</v>
      </c>
    </row>
    <row r="205" spans="1:4" ht="12.75">
      <c r="A205" s="8">
        <v>194</v>
      </c>
      <c r="B205" s="9">
        <v>60.6</v>
      </c>
      <c r="C205" s="10">
        <v>174</v>
      </c>
      <c r="D205" s="11">
        <v>1</v>
      </c>
    </row>
    <row r="206" spans="1:4" ht="12.75">
      <c r="A206" s="8">
        <v>195</v>
      </c>
      <c r="B206" s="9">
        <v>27.1</v>
      </c>
      <c r="C206" s="10">
        <v>66</v>
      </c>
      <c r="D206" s="11">
        <v>0</v>
      </c>
    </row>
    <row r="207" spans="1:4" ht="12.75">
      <c r="A207" s="8">
        <v>196</v>
      </c>
      <c r="B207" s="9">
        <v>63.1</v>
      </c>
      <c r="C207" s="10">
        <v>180</v>
      </c>
      <c r="D207" s="11">
        <v>0</v>
      </c>
    </row>
    <row r="208" spans="1:4" ht="12.75">
      <c r="A208" s="8">
        <v>197</v>
      </c>
      <c r="B208" s="9">
        <v>65.2</v>
      </c>
      <c r="C208" s="10">
        <v>258</v>
      </c>
      <c r="D208" s="11">
        <v>1</v>
      </c>
    </row>
    <row r="209" spans="1:4" ht="12.75">
      <c r="A209" s="8">
        <v>198</v>
      </c>
      <c r="B209" s="9">
        <v>42.6</v>
      </c>
      <c r="C209" s="10">
        <v>156</v>
      </c>
      <c r="D209" s="11">
        <v>0</v>
      </c>
    </row>
    <row r="210" spans="1:4" ht="12.75">
      <c r="A210" s="8">
        <v>199</v>
      </c>
      <c r="B210" s="9">
        <v>56.3</v>
      </c>
      <c r="C210" s="10">
        <v>198</v>
      </c>
      <c r="D210" s="11">
        <v>0</v>
      </c>
    </row>
    <row r="211" spans="1:4" ht="12.75">
      <c r="A211" s="8">
        <v>200</v>
      </c>
      <c r="B211" s="9">
        <v>47.9</v>
      </c>
      <c r="C211" s="10">
        <v>180</v>
      </c>
      <c r="D211" s="11">
        <v>1</v>
      </c>
    </row>
    <row r="212" spans="1:4" ht="12.75">
      <c r="A212" s="8">
        <v>201</v>
      </c>
      <c r="B212" s="9">
        <v>44.3</v>
      </c>
      <c r="C212" s="10">
        <v>114</v>
      </c>
      <c r="D212" s="11">
        <v>1</v>
      </c>
    </row>
    <row r="213" spans="1:4" ht="12.75">
      <c r="A213" s="8">
        <v>202</v>
      </c>
      <c r="B213" s="9">
        <v>49.1</v>
      </c>
      <c r="C213" s="10">
        <v>180</v>
      </c>
      <c r="D213" s="11">
        <v>1</v>
      </c>
    </row>
    <row r="214" spans="1:4" ht="12.75">
      <c r="A214" s="8">
        <v>203</v>
      </c>
      <c r="B214" s="9">
        <v>84.7</v>
      </c>
      <c r="C214" s="10">
        <v>288</v>
      </c>
      <c r="D214" s="11">
        <v>1</v>
      </c>
    </row>
    <row r="215" spans="1:4" ht="12.75">
      <c r="A215" s="8">
        <v>204</v>
      </c>
      <c r="B215" s="9">
        <v>35.3</v>
      </c>
      <c r="C215" s="10">
        <v>126</v>
      </c>
      <c r="D215" s="11">
        <v>0</v>
      </c>
    </row>
    <row r="216" spans="1:4" ht="12.75">
      <c r="A216" s="8">
        <v>205</v>
      </c>
      <c r="B216" s="9">
        <v>31</v>
      </c>
      <c r="C216" s="10">
        <v>102</v>
      </c>
      <c r="D216" s="11">
        <v>1</v>
      </c>
    </row>
    <row r="217" spans="1:4" ht="12.75">
      <c r="A217" s="8">
        <v>206</v>
      </c>
      <c r="B217" s="9">
        <v>24.1</v>
      </c>
      <c r="C217" s="10">
        <v>42</v>
      </c>
      <c r="D217" s="11">
        <v>1</v>
      </c>
    </row>
    <row r="218" spans="1:4" ht="12.75">
      <c r="A218" s="8">
        <v>207</v>
      </c>
      <c r="B218" s="9">
        <v>54.7</v>
      </c>
      <c r="C218" s="10">
        <v>216</v>
      </c>
      <c r="D218" s="11">
        <v>0</v>
      </c>
    </row>
    <row r="219" spans="1:4" ht="12.75">
      <c r="A219" s="8">
        <v>208</v>
      </c>
      <c r="B219" s="9">
        <v>69.5</v>
      </c>
      <c r="C219" s="10">
        <v>276</v>
      </c>
      <c r="D219" s="11">
        <v>1</v>
      </c>
    </row>
    <row r="220" spans="1:4" ht="12.75">
      <c r="A220" s="8">
        <v>209</v>
      </c>
      <c r="B220" s="9">
        <v>50.7</v>
      </c>
      <c r="C220" s="10">
        <v>168</v>
      </c>
      <c r="D220" s="11">
        <v>1</v>
      </c>
    </row>
    <row r="221" spans="1:4" ht="12.75">
      <c r="A221" s="8">
        <v>210</v>
      </c>
      <c r="B221" s="9">
        <v>39.9</v>
      </c>
      <c r="C221" s="10">
        <v>114</v>
      </c>
      <c r="D221" s="11">
        <v>1</v>
      </c>
    </row>
    <row r="222" spans="1:4" ht="12.75">
      <c r="A222" s="8">
        <v>211</v>
      </c>
      <c r="B222" s="9">
        <v>60.8</v>
      </c>
      <c r="C222" s="10">
        <v>204</v>
      </c>
      <c r="D222" s="11">
        <v>0</v>
      </c>
    </row>
    <row r="223" spans="1:4" ht="12.75">
      <c r="A223" s="8">
        <v>212</v>
      </c>
      <c r="B223" s="9">
        <v>78.4</v>
      </c>
      <c r="C223" s="10">
        <v>288</v>
      </c>
      <c r="D223" s="11">
        <v>1</v>
      </c>
    </row>
    <row r="224" spans="1:4" ht="12.75">
      <c r="A224" s="8">
        <v>213</v>
      </c>
      <c r="B224" s="9">
        <v>53.1</v>
      </c>
      <c r="C224" s="10">
        <v>144</v>
      </c>
      <c r="D224" s="11">
        <v>0</v>
      </c>
    </row>
    <row r="225" spans="1:4" ht="12.75">
      <c r="A225" s="8">
        <v>214</v>
      </c>
      <c r="B225" s="9">
        <v>22.9</v>
      </c>
      <c r="C225" s="10">
        <v>18</v>
      </c>
      <c r="D225" s="11">
        <v>1</v>
      </c>
    </row>
    <row r="226" spans="1:4" ht="12.75">
      <c r="A226" s="8">
        <v>215</v>
      </c>
      <c r="B226" s="9">
        <v>61.7</v>
      </c>
      <c r="C226" s="10">
        <v>210</v>
      </c>
      <c r="D226" s="11">
        <v>0</v>
      </c>
    </row>
    <row r="227" spans="1:4" ht="12.75">
      <c r="A227" s="8">
        <v>216</v>
      </c>
      <c r="B227" s="9">
        <v>39</v>
      </c>
      <c r="C227" s="10">
        <v>150</v>
      </c>
      <c r="D227" s="11">
        <v>1</v>
      </c>
    </row>
    <row r="228" spans="1:4" ht="12.75">
      <c r="A228" s="8">
        <v>217</v>
      </c>
      <c r="B228" s="9">
        <v>80.4</v>
      </c>
      <c r="C228" s="10">
        <v>276</v>
      </c>
      <c r="D228" s="11">
        <v>1</v>
      </c>
    </row>
    <row r="229" spans="1:4" ht="12.75">
      <c r="A229" s="8">
        <v>218</v>
      </c>
      <c r="B229" s="9">
        <v>56.7</v>
      </c>
      <c r="C229" s="10">
        <v>222</v>
      </c>
      <c r="D229" s="11">
        <v>1</v>
      </c>
    </row>
    <row r="230" spans="1:4" ht="12.75">
      <c r="A230" s="8">
        <v>219</v>
      </c>
      <c r="B230" s="9">
        <v>72.9</v>
      </c>
      <c r="C230" s="10">
        <v>234</v>
      </c>
      <c r="D230" s="11">
        <v>1</v>
      </c>
    </row>
    <row r="231" spans="1:4" ht="12.75">
      <c r="A231" s="8">
        <v>220</v>
      </c>
      <c r="B231" s="9">
        <v>56.8</v>
      </c>
      <c r="C231" s="10">
        <v>198</v>
      </c>
      <c r="D231" s="11">
        <v>0</v>
      </c>
    </row>
    <row r="232" spans="1:4" ht="12.75">
      <c r="A232" s="8">
        <v>221</v>
      </c>
      <c r="B232" s="9">
        <v>39.5</v>
      </c>
      <c r="C232" s="10">
        <v>114</v>
      </c>
      <c r="D232" s="11">
        <v>1</v>
      </c>
    </row>
    <row r="233" spans="1:4" ht="12.75">
      <c r="A233" s="8">
        <v>222</v>
      </c>
      <c r="B233" s="9">
        <v>58.5</v>
      </c>
      <c r="C233" s="10">
        <v>180</v>
      </c>
      <c r="D233" s="11">
        <v>1</v>
      </c>
    </row>
    <row r="234" spans="1:4" ht="12.75">
      <c r="A234" s="8">
        <v>223</v>
      </c>
      <c r="B234" s="9">
        <v>45.6</v>
      </c>
      <c r="C234" s="10">
        <v>114</v>
      </c>
      <c r="D234" s="11">
        <v>1</v>
      </c>
    </row>
    <row r="235" spans="1:4" ht="12.75">
      <c r="A235" s="8">
        <v>224</v>
      </c>
      <c r="B235" s="9">
        <v>41.5</v>
      </c>
      <c r="C235" s="10">
        <v>162</v>
      </c>
      <c r="D235" s="11">
        <v>0</v>
      </c>
    </row>
    <row r="236" spans="1:4" ht="12.75">
      <c r="A236" s="8">
        <v>225</v>
      </c>
      <c r="B236" s="9">
        <v>80</v>
      </c>
      <c r="C236" s="10">
        <v>282</v>
      </c>
      <c r="D236" s="11">
        <v>1</v>
      </c>
    </row>
    <row r="237" spans="1:4" ht="12.75">
      <c r="A237" s="8">
        <v>226</v>
      </c>
      <c r="B237" s="9">
        <v>43.3</v>
      </c>
      <c r="C237" s="10">
        <v>156</v>
      </c>
      <c r="D237" s="11">
        <v>1</v>
      </c>
    </row>
    <row r="238" spans="1:4" ht="12.75">
      <c r="A238" s="8">
        <v>227</v>
      </c>
      <c r="B238" s="9">
        <v>79.5</v>
      </c>
      <c r="C238" s="10">
        <v>270</v>
      </c>
      <c r="D238" s="11">
        <v>0</v>
      </c>
    </row>
    <row r="239" spans="1:4" ht="12.75">
      <c r="A239" s="8">
        <v>228</v>
      </c>
      <c r="B239" s="9">
        <v>49.7</v>
      </c>
      <c r="C239" s="10">
        <v>168</v>
      </c>
      <c r="D239" s="11">
        <v>0</v>
      </c>
    </row>
    <row r="240" spans="1:4" ht="12.75">
      <c r="A240" s="8">
        <v>229</v>
      </c>
      <c r="B240" s="9">
        <v>58.9</v>
      </c>
      <c r="C240" s="10">
        <v>240</v>
      </c>
      <c r="D240" s="11">
        <v>1</v>
      </c>
    </row>
    <row r="241" spans="1:4" ht="12.75">
      <c r="A241" s="8">
        <v>230</v>
      </c>
      <c r="B241" s="9">
        <v>57.3</v>
      </c>
      <c r="C241" s="10">
        <v>168</v>
      </c>
      <c r="D241" s="11">
        <v>1</v>
      </c>
    </row>
    <row r="242" spans="1:4" ht="12.75">
      <c r="A242" s="8">
        <v>231</v>
      </c>
      <c r="B242" s="9">
        <v>56.7</v>
      </c>
      <c r="C242" s="10">
        <v>162</v>
      </c>
      <c r="D242" s="11">
        <v>1</v>
      </c>
    </row>
    <row r="243" spans="1:4" ht="12.75">
      <c r="A243" s="8">
        <v>232</v>
      </c>
      <c r="B243" s="9">
        <v>66.9</v>
      </c>
      <c r="C243" s="10">
        <v>228</v>
      </c>
      <c r="D243" s="11">
        <v>1</v>
      </c>
    </row>
    <row r="244" spans="1:4" ht="12.75">
      <c r="A244" s="8">
        <v>233</v>
      </c>
      <c r="B244" s="9">
        <v>38.1</v>
      </c>
      <c r="C244" s="10">
        <v>72</v>
      </c>
      <c r="D244" s="11">
        <v>0</v>
      </c>
    </row>
    <row r="245" spans="1:4" ht="12.75">
      <c r="A245" s="8">
        <v>234</v>
      </c>
      <c r="B245" s="9">
        <v>60.7</v>
      </c>
      <c r="C245" s="10">
        <v>222</v>
      </c>
      <c r="D245" s="11">
        <v>1</v>
      </c>
    </row>
    <row r="246" spans="1:4" ht="12.75">
      <c r="A246" s="8">
        <v>235</v>
      </c>
      <c r="B246" s="9">
        <v>45.6</v>
      </c>
      <c r="C246" s="10">
        <v>126</v>
      </c>
      <c r="D246" s="11">
        <v>0</v>
      </c>
    </row>
    <row r="247" spans="1:4" ht="12.75">
      <c r="A247" s="8">
        <v>236</v>
      </c>
      <c r="B247" s="9">
        <v>49</v>
      </c>
      <c r="C247" s="10">
        <v>174</v>
      </c>
      <c r="D247" s="11">
        <v>0</v>
      </c>
    </row>
    <row r="248" spans="1:4" ht="12.75">
      <c r="A248" s="8">
        <v>237</v>
      </c>
      <c r="B248" s="9">
        <v>67.1</v>
      </c>
      <c r="C248" s="10">
        <v>204</v>
      </c>
      <c r="D248" s="11">
        <v>1</v>
      </c>
    </row>
    <row r="249" spans="1:4" ht="12.75">
      <c r="A249" s="8">
        <v>238</v>
      </c>
      <c r="B249" s="9">
        <v>67.4</v>
      </c>
      <c r="C249" s="10">
        <v>210</v>
      </c>
      <c r="D249" s="11">
        <v>1</v>
      </c>
    </row>
    <row r="250" spans="1:4" ht="12.75">
      <c r="A250" s="8">
        <v>239</v>
      </c>
      <c r="B250" s="9">
        <v>61</v>
      </c>
      <c r="C250" s="10">
        <v>180</v>
      </c>
      <c r="D250" s="11">
        <v>1</v>
      </c>
    </row>
    <row r="251" spans="1:4" ht="12.75">
      <c r="A251" s="8">
        <v>240</v>
      </c>
      <c r="B251" s="9">
        <v>30.3</v>
      </c>
      <c r="C251" s="10">
        <v>114</v>
      </c>
      <c r="D251" s="11">
        <v>1</v>
      </c>
    </row>
    <row r="252" spans="1:4" ht="12.75">
      <c r="A252" s="8">
        <v>241</v>
      </c>
      <c r="B252" s="9">
        <v>68.7</v>
      </c>
      <c r="C252" s="10">
        <v>222</v>
      </c>
      <c r="D252" s="11">
        <v>1</v>
      </c>
    </row>
    <row r="253" spans="1:4" ht="12.75">
      <c r="A253" s="8">
        <v>242</v>
      </c>
      <c r="B253" s="9">
        <v>41.4</v>
      </c>
      <c r="C253" s="10">
        <v>156</v>
      </c>
      <c r="D253" s="11">
        <v>1</v>
      </c>
    </row>
    <row r="254" spans="1:4" ht="12.75">
      <c r="A254" s="8">
        <v>243</v>
      </c>
      <c r="B254" s="9">
        <v>65.7</v>
      </c>
      <c r="C254" s="10">
        <v>252</v>
      </c>
      <c r="D254" s="11">
        <v>1</v>
      </c>
    </row>
    <row r="255" spans="1:4" ht="12.75">
      <c r="A255" s="8">
        <v>244</v>
      </c>
      <c r="B255" s="9">
        <v>48.1</v>
      </c>
      <c r="C255" s="10">
        <v>180</v>
      </c>
      <c r="D255" s="11">
        <v>1</v>
      </c>
    </row>
    <row r="256" spans="1:4" ht="12.75">
      <c r="A256" s="8">
        <v>245</v>
      </c>
      <c r="B256" s="9">
        <v>28.4</v>
      </c>
      <c r="C256" s="10">
        <v>78</v>
      </c>
      <c r="D256" s="11">
        <v>1</v>
      </c>
    </row>
    <row r="257" spans="1:4" ht="12.75">
      <c r="A257" s="8">
        <v>246</v>
      </c>
      <c r="B257" s="9">
        <v>48.2</v>
      </c>
      <c r="C257" s="10">
        <v>180</v>
      </c>
      <c r="D257" s="11">
        <v>0</v>
      </c>
    </row>
    <row r="258" spans="1:4" ht="12.75">
      <c r="A258" s="8">
        <v>247</v>
      </c>
      <c r="B258" s="9">
        <v>51.6</v>
      </c>
      <c r="C258" s="10">
        <v>216</v>
      </c>
      <c r="D258" s="11">
        <v>0</v>
      </c>
    </row>
    <row r="259" spans="1:4" ht="12.75">
      <c r="A259" s="8">
        <v>248</v>
      </c>
      <c r="B259" s="9">
        <v>53.3</v>
      </c>
      <c r="C259" s="10">
        <v>156</v>
      </c>
      <c r="D259" s="11">
        <v>1</v>
      </c>
    </row>
    <row r="260" spans="1:4" ht="12.75">
      <c r="A260" s="8">
        <v>249</v>
      </c>
      <c r="B260" s="9">
        <v>60</v>
      </c>
      <c r="C260" s="10">
        <v>240</v>
      </c>
      <c r="D260" s="11">
        <v>1</v>
      </c>
    </row>
    <row r="261" spans="1:4" ht="12.75">
      <c r="A261" s="8">
        <v>250</v>
      </c>
      <c r="B261" s="9">
        <v>54.1</v>
      </c>
      <c r="C261" s="10">
        <v>180</v>
      </c>
      <c r="D261" s="11">
        <v>1</v>
      </c>
    </row>
    <row r="262" spans="1:4" ht="12.75">
      <c r="A262" s="8">
        <v>251</v>
      </c>
      <c r="B262" s="9">
        <v>51.9</v>
      </c>
      <c r="C262" s="10">
        <v>186</v>
      </c>
      <c r="D262" s="11">
        <v>1</v>
      </c>
    </row>
    <row r="263" spans="1:4" ht="12.75">
      <c r="A263" s="8">
        <v>252</v>
      </c>
      <c r="B263" s="9">
        <v>78.2</v>
      </c>
      <c r="C263" s="10">
        <v>264</v>
      </c>
      <c r="D263" s="11">
        <v>0</v>
      </c>
    </row>
    <row r="264" spans="1:4" ht="12.75">
      <c r="A264" s="8">
        <v>253</v>
      </c>
      <c r="B264" s="9">
        <v>32.2</v>
      </c>
      <c r="C264" s="10">
        <v>120</v>
      </c>
      <c r="D264" s="11">
        <v>1</v>
      </c>
    </row>
    <row r="265" spans="1:4" ht="12.75">
      <c r="A265" s="8">
        <v>254</v>
      </c>
      <c r="B265" s="9">
        <v>47.5</v>
      </c>
      <c r="C265" s="10">
        <v>174</v>
      </c>
      <c r="D265" s="11">
        <v>1</v>
      </c>
    </row>
    <row r="266" spans="1:4" ht="12.75">
      <c r="A266" s="8">
        <v>255</v>
      </c>
      <c r="B266" s="9">
        <v>48.7</v>
      </c>
      <c r="C266" s="10">
        <v>174</v>
      </c>
      <c r="D266" s="11">
        <v>0</v>
      </c>
    </row>
    <row r="267" spans="1:4" ht="12.75">
      <c r="A267" s="8">
        <v>256</v>
      </c>
      <c r="B267" s="9">
        <v>39.1</v>
      </c>
      <c r="C267" s="10">
        <v>102</v>
      </c>
      <c r="D267" s="11">
        <v>0</v>
      </c>
    </row>
    <row r="268" spans="1:4" ht="12.75">
      <c r="A268" s="8">
        <v>257</v>
      </c>
      <c r="B268" s="9">
        <v>51.1</v>
      </c>
      <c r="C268" s="10">
        <v>138</v>
      </c>
      <c r="D268" s="11">
        <v>0</v>
      </c>
    </row>
    <row r="269" spans="1:4" ht="12.75">
      <c r="A269" s="8">
        <v>258</v>
      </c>
      <c r="B269" s="9">
        <v>47.6</v>
      </c>
      <c r="C269" s="10">
        <v>168</v>
      </c>
      <c r="D269" s="11">
        <v>0</v>
      </c>
    </row>
    <row r="270" spans="1:4" ht="12.75">
      <c r="A270" s="8">
        <v>259</v>
      </c>
      <c r="B270" s="9">
        <v>42.1</v>
      </c>
      <c r="C270" s="10">
        <v>108</v>
      </c>
      <c r="D270" s="11">
        <v>1</v>
      </c>
    </row>
    <row r="271" spans="1:4" ht="12.75">
      <c r="A271" s="8">
        <v>260</v>
      </c>
      <c r="B271" s="9">
        <v>36.8</v>
      </c>
      <c r="C271" s="10">
        <v>96</v>
      </c>
      <c r="D271" s="11">
        <v>0</v>
      </c>
    </row>
    <row r="272" spans="1:4" ht="12.75">
      <c r="A272" s="8">
        <v>261</v>
      </c>
      <c r="B272" s="9">
        <v>65.4</v>
      </c>
      <c r="C272" s="10">
        <v>192</v>
      </c>
      <c r="D272" s="11">
        <v>1</v>
      </c>
    </row>
    <row r="273" spans="1:4" ht="12.75">
      <c r="A273" s="8">
        <v>262</v>
      </c>
      <c r="B273" s="9">
        <v>63.7</v>
      </c>
      <c r="C273" s="10">
        <v>234</v>
      </c>
      <c r="D273" s="11">
        <v>1</v>
      </c>
    </row>
    <row r="274" spans="1:4" ht="12.75">
      <c r="A274" s="8">
        <v>263</v>
      </c>
      <c r="B274" s="9">
        <v>48.6</v>
      </c>
      <c r="C274" s="10">
        <v>186</v>
      </c>
      <c r="D274" s="11">
        <v>1</v>
      </c>
    </row>
    <row r="275" spans="1:4" ht="12.75">
      <c r="A275" s="8">
        <v>264</v>
      </c>
      <c r="B275" s="9">
        <v>54.9</v>
      </c>
      <c r="C275" s="10">
        <v>180</v>
      </c>
      <c r="D275" s="11">
        <v>1</v>
      </c>
    </row>
    <row r="276" spans="1:4" ht="12.75">
      <c r="A276" s="8">
        <v>265</v>
      </c>
      <c r="B276" s="9">
        <v>50.7</v>
      </c>
      <c r="C276" s="10">
        <v>198</v>
      </c>
      <c r="D276" s="11">
        <v>1</v>
      </c>
    </row>
    <row r="277" spans="1:4" ht="12.75">
      <c r="A277" s="8">
        <v>266</v>
      </c>
      <c r="B277" s="9">
        <v>73.8</v>
      </c>
      <c r="C277" s="10">
        <v>234</v>
      </c>
      <c r="D277" s="11">
        <v>1</v>
      </c>
    </row>
    <row r="278" spans="1:4" ht="12.75">
      <c r="A278" s="8">
        <v>267</v>
      </c>
      <c r="B278" s="9">
        <v>55.8</v>
      </c>
      <c r="C278" s="10">
        <v>186</v>
      </c>
      <c r="D278" s="11">
        <v>1</v>
      </c>
    </row>
    <row r="279" spans="1:4" ht="12.75">
      <c r="A279" s="8">
        <v>268</v>
      </c>
      <c r="B279" s="9">
        <v>24.4</v>
      </c>
      <c r="C279" s="10">
        <v>84</v>
      </c>
      <c r="D279" s="11">
        <v>1</v>
      </c>
    </row>
    <row r="280" spans="1:4" ht="12.75">
      <c r="A280" s="8">
        <v>269</v>
      </c>
      <c r="B280" s="9">
        <v>45.2</v>
      </c>
      <c r="C280" s="10">
        <v>156</v>
      </c>
      <c r="D280" s="11">
        <v>1</v>
      </c>
    </row>
    <row r="281" spans="1:4" ht="12.75">
      <c r="A281" s="8">
        <v>270</v>
      </c>
      <c r="B281" s="9">
        <v>69.3</v>
      </c>
      <c r="C281" s="10">
        <v>210</v>
      </c>
      <c r="D281" s="11">
        <v>1</v>
      </c>
    </row>
    <row r="282" spans="1:4" ht="12.75">
      <c r="A282" s="8">
        <v>271</v>
      </c>
      <c r="B282" s="9">
        <v>45.4</v>
      </c>
      <c r="C282" s="10">
        <v>180</v>
      </c>
      <c r="D282" s="11">
        <v>1</v>
      </c>
    </row>
    <row r="283" spans="1:4" ht="12.75">
      <c r="A283" s="8">
        <v>272</v>
      </c>
      <c r="B283" s="9">
        <v>41.4</v>
      </c>
      <c r="C283" s="10">
        <v>138</v>
      </c>
      <c r="D283" s="11">
        <v>1</v>
      </c>
    </row>
    <row r="284" spans="1:4" ht="12.75">
      <c r="A284" s="8">
        <v>273</v>
      </c>
      <c r="B284" s="9">
        <v>36.7</v>
      </c>
      <c r="C284" s="10">
        <v>120</v>
      </c>
      <c r="D284" s="11">
        <v>1</v>
      </c>
    </row>
    <row r="285" spans="1:4" ht="12.75">
      <c r="A285" s="8">
        <v>274</v>
      </c>
      <c r="B285" s="9">
        <v>61.8</v>
      </c>
      <c r="C285" s="10">
        <v>246</v>
      </c>
      <c r="D285" s="11">
        <v>0</v>
      </c>
    </row>
    <row r="286" spans="1:4" ht="12.75">
      <c r="A286" s="8">
        <v>275</v>
      </c>
      <c r="B286" s="9">
        <v>47.9</v>
      </c>
      <c r="C286" s="10">
        <v>186</v>
      </c>
      <c r="D286" s="11">
        <v>1</v>
      </c>
    </row>
    <row r="287" spans="1:4" ht="12.75">
      <c r="A287" s="8">
        <v>276</v>
      </c>
      <c r="B287" s="9">
        <v>26</v>
      </c>
      <c r="C287" s="10">
        <v>42</v>
      </c>
      <c r="D287" s="11">
        <v>1</v>
      </c>
    </row>
    <row r="288" spans="1:4" ht="12.75">
      <c r="A288" s="8">
        <v>277</v>
      </c>
      <c r="B288" s="9">
        <v>64.5</v>
      </c>
      <c r="C288" s="10">
        <v>204</v>
      </c>
      <c r="D288" s="11">
        <v>1</v>
      </c>
    </row>
    <row r="289" spans="1:4" ht="12.75">
      <c r="A289" s="8">
        <v>278</v>
      </c>
      <c r="B289" s="9">
        <v>31.3</v>
      </c>
      <c r="C289" s="10">
        <v>84</v>
      </c>
      <c r="D289" s="11">
        <v>1</v>
      </c>
    </row>
    <row r="290" spans="1:4" ht="12.75">
      <c r="A290" s="8">
        <v>279</v>
      </c>
      <c r="B290" s="9">
        <v>53.9</v>
      </c>
      <c r="C290" s="10">
        <v>204</v>
      </c>
      <c r="D290" s="11">
        <v>1</v>
      </c>
    </row>
    <row r="291" spans="1:4" ht="12.75">
      <c r="A291" s="12">
        <v>280</v>
      </c>
      <c r="B291" s="13">
        <v>63.6</v>
      </c>
      <c r="C291" s="14">
        <v>192</v>
      </c>
      <c r="D291" s="15">
        <v>1</v>
      </c>
    </row>
    <row r="293" spans="1:2" ht="12.75">
      <c r="A293" s="220" t="s">
        <v>158</v>
      </c>
      <c r="B293" s="220" t="s">
        <v>159</v>
      </c>
    </row>
    <row r="294" spans="1:4" ht="12.75">
      <c r="A294" s="221" t="s">
        <v>14</v>
      </c>
      <c r="B294" s="26"/>
      <c r="C294" s="28" t="s">
        <v>15</v>
      </c>
      <c r="D294" s="27" t="s">
        <v>15</v>
      </c>
    </row>
    <row r="295" spans="1:4" ht="12.75">
      <c r="A295" s="16" t="s">
        <v>7</v>
      </c>
      <c r="B295" s="17"/>
      <c r="C295" s="32">
        <f>STDEV(B12:B291)</f>
        <v>14.301683414532038</v>
      </c>
      <c r="D295" s="18"/>
    </row>
    <row r="296" spans="1:4" ht="12.75">
      <c r="A296" s="19" t="s">
        <v>8</v>
      </c>
      <c r="B296" s="20"/>
      <c r="C296" s="8">
        <v>2</v>
      </c>
      <c r="D296" s="21">
        <v>4</v>
      </c>
    </row>
    <row r="297" spans="1:4" ht="12.75">
      <c r="A297" s="19" t="s">
        <v>9</v>
      </c>
      <c r="B297" s="20"/>
      <c r="C297" s="33">
        <f>$C$295/C296</f>
        <v>7.150841707266019</v>
      </c>
      <c r="D297" s="34">
        <f>$C$295/D296</f>
        <v>3.5754208536330094</v>
      </c>
    </row>
    <row r="298" spans="1:4" ht="12.75">
      <c r="A298" s="19" t="s">
        <v>11</v>
      </c>
      <c r="B298" s="20"/>
      <c r="C298" s="35">
        <f>MIN($B$12:$B$291)</f>
        <v>13.5</v>
      </c>
      <c r="D298" s="21"/>
    </row>
    <row r="299" spans="1:4" ht="12.75">
      <c r="A299" s="19" t="s">
        <v>10</v>
      </c>
      <c r="B299" s="20"/>
      <c r="C299" s="35">
        <f>MAX($B$12:$B$291)</f>
        <v>89.7</v>
      </c>
      <c r="D299" s="21"/>
    </row>
    <row r="300" spans="1:4" ht="12.75">
      <c r="A300" s="19" t="s">
        <v>12</v>
      </c>
      <c r="B300" s="20"/>
      <c r="C300" s="35">
        <f>C299-C298</f>
        <v>76.2</v>
      </c>
      <c r="D300" s="21"/>
    </row>
    <row r="301" spans="1:4" ht="12.75">
      <c r="A301" s="19" t="s">
        <v>13</v>
      </c>
      <c r="B301" s="20"/>
      <c r="C301" s="36">
        <f>$C$300/C297</f>
        <v>10.656088208828992</v>
      </c>
      <c r="D301" s="37">
        <f>$C$300/D297</f>
        <v>21.312176417657984</v>
      </c>
    </row>
    <row r="302" spans="1:4" ht="12.75">
      <c r="A302" s="38" t="s">
        <v>16</v>
      </c>
      <c r="B302" s="39"/>
      <c r="C302" s="31">
        <v>6</v>
      </c>
      <c r="D302" s="29"/>
    </row>
    <row r="311" spans="1:2" ht="12.75">
      <c r="A311" s="220" t="s">
        <v>160</v>
      </c>
      <c r="B311" s="220" t="s">
        <v>161</v>
      </c>
    </row>
    <row r="312" spans="1:4" ht="12.75">
      <c r="A312" s="322" t="s">
        <v>20</v>
      </c>
      <c r="B312" s="323"/>
      <c r="C312" s="323"/>
      <c r="D312" s="46" t="s">
        <v>21</v>
      </c>
    </row>
    <row r="313" spans="1:4" ht="13.5" thickBot="1">
      <c r="A313" s="58" t="s">
        <v>17</v>
      </c>
      <c r="B313" s="58" t="s">
        <v>19</v>
      </c>
      <c r="C313" s="57" t="s">
        <v>18</v>
      </c>
      <c r="D313" s="60" t="s">
        <v>22</v>
      </c>
    </row>
    <row r="314" spans="1:4" ht="13.5" thickTop="1">
      <c r="A314" s="44">
        <f>C314-C302</f>
        <v>7.5</v>
      </c>
      <c r="B314" s="43">
        <f>(A314+C314)/2</f>
        <v>10.5</v>
      </c>
      <c r="C314" s="45">
        <f>C298</f>
        <v>13.5</v>
      </c>
      <c r="D314" s="50">
        <f>COUNTIF($B$12:$B$291,"&lt;13,5")</f>
        <v>0</v>
      </c>
    </row>
    <row r="315" spans="1:4" ht="12.75">
      <c r="A315" s="42">
        <f>A314+$C$302</f>
        <v>13.5</v>
      </c>
      <c r="B315" s="42">
        <f>B314+$C$302</f>
        <v>16.5</v>
      </c>
      <c r="C315" s="40">
        <f>C314+$C$302</f>
        <v>19.5</v>
      </c>
      <c r="D315" s="51">
        <f>E310</f>
        <v>0</v>
      </c>
    </row>
    <row r="316" spans="1:4" ht="12.75">
      <c r="A316" s="42">
        <f aca="true" t="shared" si="0" ref="A316:A328">A315+$C$302</f>
        <v>19.5</v>
      </c>
      <c r="B316" s="42">
        <f aca="true" t="shared" si="1" ref="B316:B328">B315+$C$302</f>
        <v>22.5</v>
      </c>
      <c r="C316" s="40">
        <f aca="true" t="shared" si="2" ref="C316:C328">C315+$C$302</f>
        <v>25.5</v>
      </c>
      <c r="D316" s="30">
        <f>COUNTIF($B$12:$B$291,"&lt;25,5")-SUM($D$314:D315)</f>
        <v>6</v>
      </c>
    </row>
    <row r="317" spans="1:4" ht="12.75">
      <c r="A317" s="42">
        <f t="shared" si="0"/>
        <v>25.5</v>
      </c>
      <c r="B317" s="42">
        <f t="shared" si="1"/>
        <v>28.5</v>
      </c>
      <c r="C317" s="40">
        <f t="shared" si="2"/>
        <v>31.5</v>
      </c>
      <c r="D317" s="30">
        <f>COUNTIF($B$12:$B$291,"&lt;31,5")-SUM($D$314:D316)</f>
        <v>15</v>
      </c>
    </row>
    <row r="318" spans="1:4" ht="12.75">
      <c r="A318" s="42">
        <f t="shared" si="0"/>
        <v>31.5</v>
      </c>
      <c r="B318" s="42">
        <f t="shared" si="1"/>
        <v>34.5</v>
      </c>
      <c r="C318" s="40">
        <f t="shared" si="2"/>
        <v>37.5</v>
      </c>
      <c r="D318" s="30">
        <f>COUNTIF($B$12:$B$291,"&lt;37,5")-SUM($D$314:D317)</f>
        <v>23</v>
      </c>
    </row>
    <row r="319" spans="1:4" ht="12.75">
      <c r="A319" s="42">
        <f t="shared" si="0"/>
        <v>37.5</v>
      </c>
      <c r="B319" s="42">
        <f t="shared" si="1"/>
        <v>40.5</v>
      </c>
      <c r="C319" s="40">
        <f t="shared" si="2"/>
        <v>43.5</v>
      </c>
      <c r="D319" s="30">
        <f>COUNTIF($B$12:$B$291,"&lt;43,5")-SUM($D$314:D318)</f>
        <v>24</v>
      </c>
    </row>
    <row r="320" spans="1:4" ht="12.75">
      <c r="A320" s="42">
        <f t="shared" si="0"/>
        <v>43.5</v>
      </c>
      <c r="B320" s="42">
        <f t="shared" si="1"/>
        <v>46.5</v>
      </c>
      <c r="C320" s="40">
        <f t="shared" si="2"/>
        <v>49.5</v>
      </c>
      <c r="D320" s="30">
        <f>COUNTIF($B$12:$B$291,"&lt;49,5")-SUM($D$314:D319)</f>
        <v>41</v>
      </c>
    </row>
    <row r="321" spans="1:4" ht="12.75">
      <c r="A321" s="42">
        <f t="shared" si="0"/>
        <v>49.5</v>
      </c>
      <c r="B321" s="42">
        <f t="shared" si="1"/>
        <v>52.5</v>
      </c>
      <c r="C321" s="40">
        <f t="shared" si="2"/>
        <v>55.5</v>
      </c>
      <c r="D321" s="30">
        <f>COUNTIF($B$12:$B$291,"&lt;55,5")-SUM($D$314:D320)</f>
        <v>50</v>
      </c>
    </row>
    <row r="322" spans="1:4" ht="12.75">
      <c r="A322" s="42">
        <f t="shared" si="0"/>
        <v>55.5</v>
      </c>
      <c r="B322" s="42">
        <f t="shared" si="1"/>
        <v>58.5</v>
      </c>
      <c r="C322" s="40">
        <f t="shared" si="2"/>
        <v>61.5</v>
      </c>
      <c r="D322" s="30">
        <f>COUNTIF($B$12:$B$291,"&lt;61,5")-SUM($D$314:D321)</f>
        <v>42</v>
      </c>
    </row>
    <row r="323" spans="1:4" ht="12.75">
      <c r="A323" s="42">
        <f t="shared" si="0"/>
        <v>61.5</v>
      </c>
      <c r="B323" s="42">
        <f t="shared" si="1"/>
        <v>64.5</v>
      </c>
      <c r="C323" s="40">
        <f t="shared" si="2"/>
        <v>67.5</v>
      </c>
      <c r="D323" s="30">
        <f>COUNTIF($B$12:$B$291,"&lt;67,5")-SUM($D$314:D322)</f>
        <v>36</v>
      </c>
    </row>
    <row r="324" spans="1:4" ht="12.75">
      <c r="A324" s="42">
        <f t="shared" si="0"/>
        <v>67.5</v>
      </c>
      <c r="B324" s="42">
        <f t="shared" si="1"/>
        <v>70.5</v>
      </c>
      <c r="C324" s="40">
        <f t="shared" si="2"/>
        <v>73.5</v>
      </c>
      <c r="D324" s="30">
        <f>COUNTIF($B$12:$B$291,"&lt;73,5")-SUM($D$314:D323)</f>
        <v>19</v>
      </c>
    </row>
    <row r="325" spans="1:4" ht="12.75">
      <c r="A325" s="42">
        <f t="shared" si="0"/>
        <v>73.5</v>
      </c>
      <c r="B325" s="42">
        <f t="shared" si="1"/>
        <v>76.5</v>
      </c>
      <c r="C325" s="40">
        <f t="shared" si="2"/>
        <v>79.5</v>
      </c>
      <c r="D325" s="30">
        <f>COUNTIF($B$12:$B$291,"&lt;79,5")-SUM($D$314:D324)</f>
        <v>15</v>
      </c>
    </row>
    <row r="326" spans="1:4" ht="12.75">
      <c r="A326" s="42">
        <f t="shared" si="0"/>
        <v>79.5</v>
      </c>
      <c r="B326" s="42">
        <f t="shared" si="1"/>
        <v>82.5</v>
      </c>
      <c r="C326" s="40">
        <f t="shared" si="2"/>
        <v>85.5</v>
      </c>
      <c r="D326" s="30">
        <f>COUNTIF($B$12:$B$291,"&lt;85,5")-SUM($D$314:D325)</f>
        <v>7</v>
      </c>
    </row>
    <row r="327" spans="1:4" ht="12.75">
      <c r="A327" s="42">
        <f t="shared" si="0"/>
        <v>85.5</v>
      </c>
      <c r="B327" s="42">
        <f t="shared" si="1"/>
        <v>88.5</v>
      </c>
      <c r="C327" s="40">
        <f t="shared" si="2"/>
        <v>91.5</v>
      </c>
      <c r="D327" s="30">
        <f>COUNTIF($B$12:$B$291,"&lt;91,5")-SUM($D$314:D326)</f>
        <v>2</v>
      </c>
    </row>
    <row r="328" spans="1:4" ht="13.5" thickBot="1">
      <c r="A328" s="47">
        <f t="shared" si="0"/>
        <v>91.5</v>
      </c>
      <c r="B328" s="47">
        <f t="shared" si="1"/>
        <v>94.5</v>
      </c>
      <c r="C328" s="48">
        <f t="shared" si="2"/>
        <v>97.5</v>
      </c>
      <c r="D328" s="49">
        <f>COUNTIF($B$12:$B$291,"&lt;97,5")-SUM($D$314:D327)</f>
        <v>0</v>
      </c>
    </row>
    <row r="329" spans="1:4" ht="12.75">
      <c r="A329" s="23"/>
      <c r="B329" s="24"/>
      <c r="C329" s="24" t="s">
        <v>23</v>
      </c>
      <c r="D329" s="52">
        <f>SUM(D314:D328)</f>
        <v>280</v>
      </c>
    </row>
    <row r="330" ht="12.75">
      <c r="B330" s="41"/>
    </row>
    <row r="352" spans="2:3" ht="12.75">
      <c r="B352" s="220" t="s">
        <v>162</v>
      </c>
      <c r="C352" s="220" t="s">
        <v>163</v>
      </c>
    </row>
    <row r="355" spans="1:6" ht="12.75">
      <c r="A355" s="322" t="s">
        <v>20</v>
      </c>
      <c r="B355" s="323"/>
      <c r="C355" s="323"/>
      <c r="D355" s="46" t="s">
        <v>27</v>
      </c>
      <c r="E355" s="324" t="s">
        <v>26</v>
      </c>
      <c r="F355" s="325"/>
    </row>
    <row r="356" spans="1:6" ht="13.5" thickBot="1">
      <c r="A356" s="57" t="s">
        <v>17</v>
      </c>
      <c r="B356" s="58" t="s">
        <v>19</v>
      </c>
      <c r="C356" s="59" t="s">
        <v>18</v>
      </c>
      <c r="D356" s="60" t="s">
        <v>22</v>
      </c>
      <c r="E356" s="61" t="s">
        <v>24</v>
      </c>
      <c r="F356" s="62" t="s">
        <v>25</v>
      </c>
    </row>
    <row r="357" spans="1:6" ht="13.5" thickTop="1">
      <c r="A357" s="54">
        <f aca="true" t="shared" si="3" ref="A357:C367">A314</f>
        <v>7.5</v>
      </c>
      <c r="B357" s="25">
        <f t="shared" si="3"/>
        <v>10.5</v>
      </c>
      <c r="C357" s="22">
        <f t="shared" si="3"/>
        <v>13.5</v>
      </c>
      <c r="D357" s="25">
        <f>D314*100/$D$329</f>
        <v>0</v>
      </c>
      <c r="E357" s="22">
        <f>D357</f>
        <v>0</v>
      </c>
      <c r="F357" s="25">
        <v>100</v>
      </c>
    </row>
    <row r="358" spans="1:6" ht="12.75">
      <c r="A358" s="54">
        <f t="shared" si="3"/>
        <v>13.5</v>
      </c>
      <c r="B358" s="25">
        <f t="shared" si="3"/>
        <v>16.5</v>
      </c>
      <c r="C358" s="22">
        <f t="shared" si="3"/>
        <v>19.5</v>
      </c>
      <c r="D358" s="25">
        <f aca="true" t="shared" si="4" ref="D358:D370">D315*100/$D$329</f>
        <v>0</v>
      </c>
      <c r="E358" s="22">
        <f>E357+D358</f>
        <v>0</v>
      </c>
      <c r="F358" s="25">
        <f>F357-D358</f>
        <v>100</v>
      </c>
    </row>
    <row r="359" spans="1:6" ht="12.75">
      <c r="A359" s="54">
        <f t="shared" si="3"/>
        <v>19.5</v>
      </c>
      <c r="B359" s="25">
        <f t="shared" si="3"/>
        <v>22.5</v>
      </c>
      <c r="C359" s="22">
        <f t="shared" si="3"/>
        <v>25.5</v>
      </c>
      <c r="D359" s="25">
        <f t="shared" si="4"/>
        <v>2.142857142857143</v>
      </c>
      <c r="E359" s="22">
        <f aca="true" t="shared" si="5" ref="E359:E370">E358+D359</f>
        <v>2.142857142857143</v>
      </c>
      <c r="F359" s="25">
        <f aca="true" t="shared" si="6" ref="F359:F370">F358-D359</f>
        <v>97.85714285714286</v>
      </c>
    </row>
    <row r="360" spans="1:6" ht="12.75">
      <c r="A360" s="54">
        <f t="shared" si="3"/>
        <v>25.5</v>
      </c>
      <c r="B360" s="25">
        <f t="shared" si="3"/>
        <v>28.5</v>
      </c>
      <c r="C360" s="22">
        <f t="shared" si="3"/>
        <v>31.5</v>
      </c>
      <c r="D360" s="25">
        <f t="shared" si="4"/>
        <v>5.357142857142857</v>
      </c>
      <c r="E360" s="22">
        <f t="shared" si="5"/>
        <v>7.5</v>
      </c>
      <c r="F360" s="25">
        <f t="shared" si="6"/>
        <v>92.5</v>
      </c>
    </row>
    <row r="361" spans="1:6" ht="12.75">
      <c r="A361" s="54">
        <f t="shared" si="3"/>
        <v>31.5</v>
      </c>
      <c r="B361" s="25">
        <f t="shared" si="3"/>
        <v>34.5</v>
      </c>
      <c r="C361" s="22">
        <f t="shared" si="3"/>
        <v>37.5</v>
      </c>
      <c r="D361" s="25">
        <f t="shared" si="4"/>
        <v>8.214285714285714</v>
      </c>
      <c r="E361" s="22">
        <f t="shared" si="5"/>
        <v>15.714285714285714</v>
      </c>
      <c r="F361" s="25">
        <f t="shared" si="6"/>
        <v>84.28571428571429</v>
      </c>
    </row>
    <row r="362" spans="1:6" ht="12.75">
      <c r="A362" s="54">
        <f t="shared" si="3"/>
        <v>37.5</v>
      </c>
      <c r="B362" s="25">
        <f t="shared" si="3"/>
        <v>40.5</v>
      </c>
      <c r="C362" s="22">
        <f t="shared" si="3"/>
        <v>43.5</v>
      </c>
      <c r="D362" s="25">
        <f t="shared" si="4"/>
        <v>8.571428571428571</v>
      </c>
      <c r="E362" s="22">
        <f t="shared" si="5"/>
        <v>24.285714285714285</v>
      </c>
      <c r="F362" s="25">
        <f t="shared" si="6"/>
        <v>75.71428571428572</v>
      </c>
    </row>
    <row r="363" spans="1:6" ht="12.75">
      <c r="A363" s="54">
        <f t="shared" si="3"/>
        <v>43.5</v>
      </c>
      <c r="B363" s="25">
        <f t="shared" si="3"/>
        <v>46.5</v>
      </c>
      <c r="C363" s="22">
        <f t="shared" si="3"/>
        <v>49.5</v>
      </c>
      <c r="D363" s="25">
        <f t="shared" si="4"/>
        <v>14.642857142857142</v>
      </c>
      <c r="E363" s="22">
        <f t="shared" si="5"/>
        <v>38.92857142857143</v>
      </c>
      <c r="F363" s="25">
        <f t="shared" si="6"/>
        <v>61.071428571428584</v>
      </c>
    </row>
    <row r="364" spans="1:6" ht="12.75">
      <c r="A364" s="54">
        <f t="shared" si="3"/>
        <v>49.5</v>
      </c>
      <c r="B364" s="25">
        <f t="shared" si="3"/>
        <v>52.5</v>
      </c>
      <c r="C364" s="22">
        <f t="shared" si="3"/>
        <v>55.5</v>
      </c>
      <c r="D364" s="25">
        <f t="shared" si="4"/>
        <v>17.857142857142858</v>
      </c>
      <c r="E364" s="22">
        <f t="shared" si="5"/>
        <v>56.78571428571429</v>
      </c>
      <c r="F364" s="25">
        <f t="shared" si="6"/>
        <v>43.21428571428572</v>
      </c>
    </row>
    <row r="365" spans="1:6" ht="12.75">
      <c r="A365" s="54">
        <f t="shared" si="3"/>
        <v>55.5</v>
      </c>
      <c r="B365" s="25">
        <f t="shared" si="3"/>
        <v>58.5</v>
      </c>
      <c r="C365" s="22">
        <f t="shared" si="3"/>
        <v>61.5</v>
      </c>
      <c r="D365" s="25">
        <f t="shared" si="4"/>
        <v>15</v>
      </c>
      <c r="E365" s="22">
        <f t="shared" si="5"/>
        <v>71.78571428571429</v>
      </c>
      <c r="F365" s="25">
        <f t="shared" si="6"/>
        <v>28.214285714285722</v>
      </c>
    </row>
    <row r="366" spans="1:6" ht="12.75">
      <c r="A366" s="54">
        <f t="shared" si="3"/>
        <v>61.5</v>
      </c>
      <c r="B366" s="25">
        <f t="shared" si="3"/>
        <v>64.5</v>
      </c>
      <c r="C366" s="22">
        <f t="shared" si="3"/>
        <v>67.5</v>
      </c>
      <c r="D366" s="25">
        <f t="shared" si="4"/>
        <v>12.857142857142858</v>
      </c>
      <c r="E366" s="22">
        <f t="shared" si="5"/>
        <v>84.64285714285715</v>
      </c>
      <c r="F366" s="25">
        <f t="shared" si="6"/>
        <v>15.357142857142865</v>
      </c>
    </row>
    <row r="367" spans="1:6" ht="12.75">
      <c r="A367" s="54">
        <f t="shared" si="3"/>
        <v>67.5</v>
      </c>
      <c r="B367" s="25">
        <f t="shared" si="3"/>
        <v>70.5</v>
      </c>
      <c r="C367" s="22">
        <f t="shared" si="3"/>
        <v>73.5</v>
      </c>
      <c r="D367" s="25">
        <f t="shared" si="4"/>
        <v>6.785714285714286</v>
      </c>
      <c r="E367" s="22">
        <f t="shared" si="5"/>
        <v>91.42857142857144</v>
      </c>
      <c r="F367" s="25">
        <f t="shared" si="6"/>
        <v>8.57142857142858</v>
      </c>
    </row>
    <row r="368" spans="1:6" ht="12.75">
      <c r="A368" s="54">
        <f>A325</f>
        <v>73.5</v>
      </c>
      <c r="B368" s="25">
        <f>B325</f>
        <v>76.5</v>
      </c>
      <c r="C368" s="22">
        <f>C325</f>
        <v>79.5</v>
      </c>
      <c r="D368" s="25">
        <f t="shared" si="4"/>
        <v>5.357142857142857</v>
      </c>
      <c r="E368" s="22">
        <f t="shared" si="5"/>
        <v>96.7857142857143</v>
      </c>
      <c r="F368" s="25">
        <f t="shared" si="6"/>
        <v>3.2142857142857233</v>
      </c>
    </row>
    <row r="369" spans="1:6" ht="12.75">
      <c r="A369" s="54">
        <f aca="true" t="shared" si="7" ref="A369:C370">A326</f>
        <v>79.5</v>
      </c>
      <c r="B369" s="25">
        <f t="shared" si="7"/>
        <v>82.5</v>
      </c>
      <c r="C369" s="22">
        <f t="shared" si="7"/>
        <v>85.5</v>
      </c>
      <c r="D369" s="25">
        <f t="shared" si="4"/>
        <v>2.5</v>
      </c>
      <c r="E369" s="22">
        <f t="shared" si="5"/>
        <v>99.2857142857143</v>
      </c>
      <c r="F369" s="25">
        <f t="shared" si="6"/>
        <v>0.7142857142857233</v>
      </c>
    </row>
    <row r="370" spans="1:6" ht="12.75">
      <c r="A370" s="55">
        <f t="shared" si="7"/>
        <v>85.5</v>
      </c>
      <c r="B370" s="53">
        <f t="shared" si="7"/>
        <v>88.5</v>
      </c>
      <c r="C370" s="56">
        <f t="shared" si="7"/>
        <v>91.5</v>
      </c>
      <c r="D370" s="53">
        <f t="shared" si="4"/>
        <v>0.7142857142857143</v>
      </c>
      <c r="E370" s="56">
        <f t="shared" si="5"/>
        <v>100.00000000000001</v>
      </c>
      <c r="F370" s="53">
        <f t="shared" si="6"/>
        <v>8.992806499463768E-15</v>
      </c>
    </row>
    <row r="393" spans="3:4" ht="12.75">
      <c r="C393" s="220" t="s">
        <v>164</v>
      </c>
      <c r="D393" s="220" t="s">
        <v>165</v>
      </c>
    </row>
    <row r="394" spans="3:4" ht="12.75">
      <c r="C394" s="220"/>
      <c r="D394" s="220"/>
    </row>
    <row r="396" spans="1:3" ht="12.75">
      <c r="A396" s="16" t="s">
        <v>29</v>
      </c>
      <c r="B396" s="17"/>
      <c r="C396" s="63">
        <f>(280+1)/2</f>
        <v>140.5</v>
      </c>
    </row>
    <row r="397" spans="1:3" ht="12.75">
      <c r="A397" s="19" t="s">
        <v>28</v>
      </c>
      <c r="B397" s="20"/>
      <c r="C397" s="35">
        <f>MEDIAN(B12:B291)</f>
        <v>53.2</v>
      </c>
    </row>
    <row r="398" spans="1:3" ht="12.75">
      <c r="A398" s="19" t="s">
        <v>35</v>
      </c>
      <c r="B398" s="20"/>
      <c r="C398" s="64">
        <f>SMALL($B$12:$B$291,140)</f>
        <v>53.1</v>
      </c>
    </row>
    <row r="399" spans="1:3" ht="12.75">
      <c r="A399" s="19" t="s">
        <v>36</v>
      </c>
      <c r="B399" s="20"/>
      <c r="C399" s="66">
        <f>SMALL($B$12:$B$291,141)</f>
        <v>53.3</v>
      </c>
    </row>
    <row r="400" spans="1:3" ht="12.75">
      <c r="A400" s="23" t="s">
        <v>37</v>
      </c>
      <c r="B400" s="24"/>
      <c r="C400" s="65">
        <f>(C398+C399)/2</f>
        <v>53.2</v>
      </c>
    </row>
    <row r="403" spans="1:3" ht="13.5" thickBot="1">
      <c r="A403" s="69" t="s">
        <v>30</v>
      </c>
      <c r="B403" s="70"/>
      <c r="C403" s="93">
        <f>QUARTILE($B$12:$B$291,1)</f>
        <v>43.75</v>
      </c>
    </row>
    <row r="404" spans="1:3" ht="13.5" thickTop="1">
      <c r="A404" s="19" t="s">
        <v>31</v>
      </c>
      <c r="B404" s="20"/>
      <c r="C404" s="8">
        <v>25</v>
      </c>
    </row>
    <row r="405" spans="1:3" ht="12.75">
      <c r="A405" s="19" t="s">
        <v>32</v>
      </c>
      <c r="B405" s="20"/>
      <c r="C405" s="8">
        <v>280</v>
      </c>
    </row>
    <row r="406" spans="1:3" ht="12.75">
      <c r="A406" s="19" t="s">
        <v>34</v>
      </c>
      <c r="B406" s="20"/>
      <c r="C406" s="8">
        <f>(C405+1)*C404/100</f>
        <v>70.25</v>
      </c>
    </row>
    <row r="407" spans="1:5" ht="12.75">
      <c r="A407" s="75" t="s">
        <v>38</v>
      </c>
      <c r="B407" s="17"/>
      <c r="C407" s="76">
        <f>SMALL($B$12:$B$291,70)</f>
        <v>43.6</v>
      </c>
      <c r="D407" s="77">
        <f>70/280</f>
        <v>0.25</v>
      </c>
      <c r="E407" s="87">
        <f>D407*C407</f>
        <v>10.9</v>
      </c>
    </row>
    <row r="408" spans="1:5" ht="13.5" thickBot="1">
      <c r="A408" s="81" t="s">
        <v>39</v>
      </c>
      <c r="B408" s="82"/>
      <c r="C408" s="83">
        <f>SMALL($B$12:$B$291,71)</f>
        <v>43.8</v>
      </c>
      <c r="D408" s="84">
        <f>1-D407</f>
        <v>0.75</v>
      </c>
      <c r="E408" s="88">
        <f>D408*C408</f>
        <v>32.849999999999994</v>
      </c>
    </row>
    <row r="409" spans="1:5" ht="12.75">
      <c r="A409" s="78"/>
      <c r="B409" s="79"/>
      <c r="C409" s="85" t="s">
        <v>40</v>
      </c>
      <c r="D409" s="80">
        <f>D407+D408</f>
        <v>1</v>
      </c>
      <c r="E409" s="96">
        <f>SUM(E407:E408)</f>
        <v>43.74999999999999</v>
      </c>
    </row>
    <row r="410" spans="1:3" ht="12.75">
      <c r="A410" s="71"/>
      <c r="B410" s="72"/>
      <c r="C410" s="74"/>
    </row>
    <row r="411" spans="2:3" ht="12.75">
      <c r="B411" s="72"/>
      <c r="C411" s="72"/>
    </row>
    <row r="412" spans="1:3" ht="12.75">
      <c r="A412" s="67" t="s">
        <v>33</v>
      </c>
      <c r="B412" s="68"/>
      <c r="C412" s="94">
        <f>QUARTILE($B$12:$B$291,3)</f>
        <v>63.025</v>
      </c>
    </row>
    <row r="413" spans="1:3" ht="12.75">
      <c r="A413" s="19" t="s">
        <v>31</v>
      </c>
      <c r="B413" s="20"/>
      <c r="C413" s="8">
        <v>75</v>
      </c>
    </row>
    <row r="414" spans="1:3" ht="12.75">
      <c r="A414" s="19" t="s">
        <v>32</v>
      </c>
      <c r="B414" s="20"/>
      <c r="C414" s="8">
        <f>C405</f>
        <v>280</v>
      </c>
    </row>
    <row r="415" spans="1:3" ht="12.75">
      <c r="A415" s="19" t="s">
        <v>41</v>
      </c>
      <c r="B415" s="20"/>
      <c r="C415" s="8">
        <f>(C414+1)*C413/100</f>
        <v>210.75</v>
      </c>
    </row>
    <row r="416" spans="1:5" ht="12.75">
      <c r="A416" s="16" t="s">
        <v>42</v>
      </c>
      <c r="B416" s="17"/>
      <c r="C416" s="76">
        <f>SMALL($B$12:$B$291,210)</f>
        <v>63</v>
      </c>
      <c r="D416" s="77">
        <f>210.75/280</f>
        <v>0.7526785714285714</v>
      </c>
      <c r="E416" s="86">
        <f>D416*C416</f>
        <v>47.41875</v>
      </c>
    </row>
    <row r="417" spans="1:5" ht="13.5" thickBot="1">
      <c r="A417" s="91" t="s">
        <v>43</v>
      </c>
      <c r="B417" s="82"/>
      <c r="C417" s="83">
        <f>SMALL($B$12:$B$291,211)</f>
        <v>63.1</v>
      </c>
      <c r="D417" s="84">
        <f>1-D416</f>
        <v>0.24732142857142858</v>
      </c>
      <c r="E417" s="92">
        <f>D417*C417</f>
        <v>15.605982142857144</v>
      </c>
    </row>
    <row r="418" spans="1:5" ht="12.75">
      <c r="A418" s="23"/>
      <c r="B418" s="24"/>
      <c r="C418" s="12" t="s">
        <v>40</v>
      </c>
      <c r="D418" s="80">
        <f>SUM(D416:D417)</f>
        <v>1</v>
      </c>
      <c r="E418" s="95">
        <f>SUM(E416:E417)</f>
        <v>63.02473214285715</v>
      </c>
    </row>
    <row r="421" spans="1:2" ht="12.75">
      <c r="A421" s="220" t="s">
        <v>166</v>
      </c>
      <c r="B421" s="220" t="s">
        <v>167</v>
      </c>
    </row>
    <row r="422" spans="1:6" ht="12.75">
      <c r="A422" s="322" t="s">
        <v>20</v>
      </c>
      <c r="B422" s="323"/>
      <c r="C422" s="323"/>
      <c r="D422" s="1" t="s">
        <v>21</v>
      </c>
      <c r="E422" s="17"/>
      <c r="F422" s="1"/>
    </row>
    <row r="423" spans="1:6" ht="13.5" thickBot="1">
      <c r="A423" s="57" t="s">
        <v>17</v>
      </c>
      <c r="B423" s="58" t="s">
        <v>19</v>
      </c>
      <c r="C423" s="59" t="s">
        <v>18</v>
      </c>
      <c r="D423" s="98" t="s">
        <v>22</v>
      </c>
      <c r="E423" s="99" t="s">
        <v>50</v>
      </c>
      <c r="F423" s="5" t="s">
        <v>51</v>
      </c>
    </row>
    <row r="424" spans="1:6" ht="13.5" thickTop="1">
      <c r="A424" s="54">
        <f aca="true" t="shared" si="8" ref="A424:D437">A314</f>
        <v>7.5</v>
      </c>
      <c r="B424" s="25">
        <f t="shared" si="8"/>
        <v>10.5</v>
      </c>
      <c r="C424" s="22">
        <f t="shared" si="8"/>
        <v>13.5</v>
      </c>
      <c r="D424" s="30">
        <f t="shared" si="8"/>
        <v>0</v>
      </c>
      <c r="E424" s="22">
        <f>D424*B424</f>
        <v>0</v>
      </c>
      <c r="F424" s="97">
        <f>D424*(B424-$C$442)^2</f>
        <v>0</v>
      </c>
    </row>
    <row r="425" spans="1:6" ht="12.75">
      <c r="A425" s="54">
        <f t="shared" si="8"/>
        <v>13.5</v>
      </c>
      <c r="B425" s="25">
        <f t="shared" si="8"/>
        <v>16.5</v>
      </c>
      <c r="C425" s="22">
        <f t="shared" si="8"/>
        <v>19.5</v>
      </c>
      <c r="D425" s="30">
        <f t="shared" si="8"/>
        <v>0</v>
      </c>
      <c r="E425" s="22">
        <f aca="true" t="shared" si="9" ref="E425:E438">D425*B425</f>
        <v>0</v>
      </c>
      <c r="F425" s="97">
        <f aca="true" t="shared" si="10" ref="F425:F438">D425*(B425-$C$442)^2</f>
        <v>0</v>
      </c>
    </row>
    <row r="426" spans="1:6" ht="12.75">
      <c r="A426" s="54">
        <f t="shared" si="8"/>
        <v>19.5</v>
      </c>
      <c r="B426" s="25">
        <f t="shared" si="8"/>
        <v>22.5</v>
      </c>
      <c r="C426" s="22">
        <f t="shared" si="8"/>
        <v>25.5</v>
      </c>
      <c r="D426" s="30">
        <f t="shared" si="8"/>
        <v>6</v>
      </c>
      <c r="E426" s="22">
        <f t="shared" si="9"/>
        <v>135</v>
      </c>
      <c r="F426" s="97">
        <f t="shared" si="10"/>
        <v>5633.908163265307</v>
      </c>
    </row>
    <row r="427" spans="1:6" ht="12.75">
      <c r="A427" s="54">
        <f t="shared" si="8"/>
        <v>25.5</v>
      </c>
      <c r="B427" s="25">
        <f t="shared" si="8"/>
        <v>28.5</v>
      </c>
      <c r="C427" s="22">
        <f t="shared" si="8"/>
        <v>31.5</v>
      </c>
      <c r="D427" s="30">
        <f t="shared" si="8"/>
        <v>15</v>
      </c>
      <c r="E427" s="22">
        <f t="shared" si="9"/>
        <v>427.5</v>
      </c>
      <c r="F427" s="97">
        <f t="shared" si="10"/>
        <v>9109.056122448981</v>
      </c>
    </row>
    <row r="428" spans="1:6" ht="12.75">
      <c r="A428" s="54">
        <f t="shared" si="8"/>
        <v>31.5</v>
      </c>
      <c r="B428" s="25">
        <f t="shared" si="8"/>
        <v>34.5</v>
      </c>
      <c r="C428" s="22">
        <f t="shared" si="8"/>
        <v>37.5</v>
      </c>
      <c r="D428" s="30">
        <f t="shared" si="8"/>
        <v>23</v>
      </c>
      <c r="E428" s="22">
        <f t="shared" si="9"/>
        <v>793.5</v>
      </c>
      <c r="F428" s="97">
        <f t="shared" si="10"/>
        <v>7993.790816326533</v>
      </c>
    </row>
    <row r="429" spans="1:6" ht="12.75">
      <c r="A429" s="54">
        <f t="shared" si="8"/>
        <v>37.5</v>
      </c>
      <c r="B429" s="25">
        <f t="shared" si="8"/>
        <v>40.5</v>
      </c>
      <c r="C429" s="22">
        <f t="shared" si="8"/>
        <v>43.5</v>
      </c>
      <c r="D429" s="30">
        <f t="shared" si="8"/>
        <v>24</v>
      </c>
      <c r="E429" s="22">
        <f t="shared" si="9"/>
        <v>972</v>
      </c>
      <c r="F429" s="97">
        <f t="shared" si="10"/>
        <v>3836.2040816326544</v>
      </c>
    </row>
    <row r="430" spans="1:6" ht="12.75">
      <c r="A430" s="54">
        <f t="shared" si="8"/>
        <v>43.5</v>
      </c>
      <c r="B430" s="25">
        <f t="shared" si="8"/>
        <v>46.5</v>
      </c>
      <c r="C430" s="22">
        <f t="shared" si="8"/>
        <v>49.5</v>
      </c>
      <c r="D430" s="30">
        <f t="shared" si="8"/>
        <v>41</v>
      </c>
      <c r="E430" s="22">
        <f t="shared" si="9"/>
        <v>1906.5</v>
      </c>
      <c r="F430" s="97">
        <f t="shared" si="10"/>
        <v>1809.2295918367365</v>
      </c>
    </row>
    <row r="431" spans="1:6" ht="12.75">
      <c r="A431" s="54">
        <f t="shared" si="8"/>
        <v>49.5</v>
      </c>
      <c r="B431" s="25">
        <f t="shared" si="8"/>
        <v>52.5</v>
      </c>
      <c r="C431" s="22">
        <f t="shared" si="8"/>
        <v>55.5</v>
      </c>
      <c r="D431" s="30">
        <f t="shared" si="8"/>
        <v>50</v>
      </c>
      <c r="E431" s="22">
        <f t="shared" si="9"/>
        <v>2625</v>
      </c>
      <c r="F431" s="97">
        <f t="shared" si="10"/>
        <v>20.663265306122643</v>
      </c>
    </row>
    <row r="432" spans="1:6" ht="12.75">
      <c r="A432" s="54">
        <f t="shared" si="8"/>
        <v>55.5</v>
      </c>
      <c r="B432" s="25">
        <f t="shared" si="8"/>
        <v>58.5</v>
      </c>
      <c r="C432" s="22">
        <f t="shared" si="8"/>
        <v>61.5</v>
      </c>
      <c r="D432" s="30">
        <f t="shared" si="8"/>
        <v>42</v>
      </c>
      <c r="E432" s="22">
        <f t="shared" si="9"/>
        <v>2457</v>
      </c>
      <c r="F432" s="97">
        <f t="shared" si="10"/>
        <v>1205.3571428571415</v>
      </c>
    </row>
    <row r="433" spans="1:6" ht="12.75">
      <c r="A433" s="54">
        <f t="shared" si="8"/>
        <v>61.5</v>
      </c>
      <c r="B433" s="25">
        <f t="shared" si="8"/>
        <v>64.5</v>
      </c>
      <c r="C433" s="22">
        <f t="shared" si="8"/>
        <v>67.5</v>
      </c>
      <c r="D433" s="30">
        <f t="shared" si="8"/>
        <v>36</v>
      </c>
      <c r="E433" s="22">
        <f t="shared" si="9"/>
        <v>2322</v>
      </c>
      <c r="F433" s="97">
        <f t="shared" si="10"/>
        <v>4643.448979591833</v>
      </c>
    </row>
    <row r="434" spans="1:6" ht="12.75">
      <c r="A434" s="54">
        <f t="shared" si="8"/>
        <v>67.5</v>
      </c>
      <c r="B434" s="25">
        <f t="shared" si="8"/>
        <v>70.5</v>
      </c>
      <c r="C434" s="22">
        <f t="shared" si="8"/>
        <v>73.5</v>
      </c>
      <c r="D434" s="30">
        <f t="shared" si="8"/>
        <v>19</v>
      </c>
      <c r="E434" s="22">
        <f t="shared" si="9"/>
        <v>1339.5</v>
      </c>
      <c r="F434" s="97">
        <f t="shared" si="10"/>
        <v>5724.137755102039</v>
      </c>
    </row>
    <row r="435" spans="1:6" ht="12.75">
      <c r="A435" s="54">
        <f t="shared" si="8"/>
        <v>73.5</v>
      </c>
      <c r="B435" s="25">
        <f t="shared" si="8"/>
        <v>76.5</v>
      </c>
      <c r="C435" s="22">
        <f t="shared" si="8"/>
        <v>79.5</v>
      </c>
      <c r="D435" s="30">
        <f t="shared" si="8"/>
        <v>15</v>
      </c>
      <c r="E435" s="22">
        <f t="shared" si="9"/>
        <v>1147.5</v>
      </c>
      <c r="F435" s="97">
        <f t="shared" si="10"/>
        <v>8183.341836734691</v>
      </c>
    </row>
    <row r="436" spans="1:6" ht="12.75">
      <c r="A436" s="54">
        <f t="shared" si="8"/>
        <v>79.5</v>
      </c>
      <c r="B436" s="25">
        <f t="shared" si="8"/>
        <v>82.5</v>
      </c>
      <c r="C436" s="22">
        <f t="shared" si="8"/>
        <v>85.5</v>
      </c>
      <c r="D436" s="30">
        <f t="shared" si="8"/>
        <v>7</v>
      </c>
      <c r="E436" s="22">
        <f t="shared" si="9"/>
        <v>577.5</v>
      </c>
      <c r="F436" s="97">
        <f t="shared" si="10"/>
        <v>6032.892857142856</v>
      </c>
    </row>
    <row r="437" spans="1:6" ht="12.75">
      <c r="A437" s="54">
        <f t="shared" si="8"/>
        <v>85.5</v>
      </c>
      <c r="B437" s="25">
        <f t="shared" si="8"/>
        <v>88.5</v>
      </c>
      <c r="C437" s="22">
        <f t="shared" si="8"/>
        <v>91.5</v>
      </c>
      <c r="D437" s="30">
        <f t="shared" si="8"/>
        <v>2</v>
      </c>
      <c r="E437" s="22">
        <f t="shared" si="9"/>
        <v>177</v>
      </c>
      <c r="F437" s="97">
        <f t="shared" si="10"/>
        <v>2500.255102040816</v>
      </c>
    </row>
    <row r="438" spans="1:6" ht="13.5" thickBot="1">
      <c r="A438" s="100">
        <f>A328</f>
        <v>91.5</v>
      </c>
      <c r="B438" s="109">
        <f>B328</f>
        <v>94.5</v>
      </c>
      <c r="C438" s="101">
        <f>C328</f>
        <v>97.5</v>
      </c>
      <c r="D438" s="49">
        <f>D328</f>
        <v>0</v>
      </c>
      <c r="E438" s="101">
        <f t="shared" si="9"/>
        <v>0</v>
      </c>
      <c r="F438" s="102">
        <f t="shared" si="10"/>
        <v>0</v>
      </c>
    </row>
    <row r="439" spans="1:6" ht="12.75">
      <c r="A439" s="54" t="s">
        <v>52</v>
      </c>
      <c r="B439" s="22"/>
      <c r="C439" s="22"/>
      <c r="D439" s="20"/>
      <c r="E439" s="20"/>
      <c r="F439" s="21"/>
    </row>
    <row r="440" spans="1:6" ht="12.75">
      <c r="A440" s="16" t="s">
        <v>44</v>
      </c>
      <c r="B440" s="17"/>
      <c r="C440" s="106">
        <f>SUM(D424:D438)</f>
        <v>280</v>
      </c>
      <c r="D440" s="17" t="s">
        <v>47</v>
      </c>
      <c r="E440" s="17"/>
      <c r="F440" s="103">
        <f>SUM(F424:F439)</f>
        <v>56692.28571428571</v>
      </c>
    </row>
    <row r="441" spans="1:6" ht="12.75">
      <c r="A441" s="19" t="s">
        <v>45</v>
      </c>
      <c r="B441" s="20"/>
      <c r="C441" s="107">
        <f>SUM(E424:E438)</f>
        <v>14880</v>
      </c>
      <c r="D441" s="20" t="s">
        <v>48</v>
      </c>
      <c r="E441" s="20"/>
      <c r="F441" s="104">
        <f>F440/(C440-1)</f>
        <v>203.19815668202764</v>
      </c>
    </row>
    <row r="442" spans="1:6" ht="12.75">
      <c r="A442" s="23" t="s">
        <v>46</v>
      </c>
      <c r="B442" s="24"/>
      <c r="C442" s="108">
        <f>C441/C440</f>
        <v>53.142857142857146</v>
      </c>
      <c r="D442" s="24" t="s">
        <v>49</v>
      </c>
      <c r="E442" s="24"/>
      <c r="F442" s="105">
        <f>SQRT(F441)</f>
        <v>14.254759088880725</v>
      </c>
    </row>
    <row r="445" spans="1:4" ht="12.75">
      <c r="A445" s="16" t="s">
        <v>53</v>
      </c>
      <c r="B445" s="17"/>
      <c r="C445" s="17"/>
      <c r="D445" s="89">
        <f>C442-F442</f>
        <v>38.88809805397642</v>
      </c>
    </row>
    <row r="446" spans="1:4" ht="12.75">
      <c r="A446" s="23" t="s">
        <v>54</v>
      </c>
      <c r="B446" s="24"/>
      <c r="C446" s="80"/>
      <c r="D446" s="90">
        <f>C442+F442</f>
        <v>67.39761623173787</v>
      </c>
    </row>
    <row r="447" ht="12.75">
      <c r="C447" s="73"/>
    </row>
    <row r="448" ht="12.75">
      <c r="C448" s="73"/>
    </row>
    <row r="449" spans="1:2" ht="12.75">
      <c r="A449" s="220" t="s">
        <v>168</v>
      </c>
      <c r="B449" s="220" t="s">
        <v>169</v>
      </c>
    </row>
    <row r="450" spans="1:9" ht="12.75">
      <c r="A450" s="329" t="s">
        <v>20</v>
      </c>
      <c r="B450" s="330"/>
      <c r="C450" s="330"/>
      <c r="D450" s="329" t="s">
        <v>57</v>
      </c>
      <c r="E450" s="330"/>
      <c r="F450" s="331"/>
      <c r="G450" s="329" t="s">
        <v>61</v>
      </c>
      <c r="H450" s="330"/>
      <c r="I450" s="292" t="s">
        <v>62</v>
      </c>
    </row>
    <row r="451" spans="1:9" ht="13.5" thickBot="1">
      <c r="A451" s="293" t="s">
        <v>17</v>
      </c>
      <c r="B451" s="294" t="s">
        <v>19</v>
      </c>
      <c r="C451" s="295" t="s">
        <v>18</v>
      </c>
      <c r="D451" s="296" t="s">
        <v>58</v>
      </c>
      <c r="E451" s="297" t="s">
        <v>59</v>
      </c>
      <c r="F451" s="296" t="s">
        <v>60</v>
      </c>
      <c r="G451" s="298" t="s">
        <v>55</v>
      </c>
      <c r="H451" s="293" t="s">
        <v>56</v>
      </c>
      <c r="I451" s="299" t="s">
        <v>63</v>
      </c>
    </row>
    <row r="452" spans="1:10" ht="13.5" thickTop="1">
      <c r="A452" s="300">
        <f aca="true" t="shared" si="11" ref="A452:C453">A424</f>
        <v>7.5</v>
      </c>
      <c r="B452" s="301">
        <f t="shared" si="11"/>
        <v>10.5</v>
      </c>
      <c r="C452" s="302">
        <f t="shared" si="11"/>
        <v>13.5</v>
      </c>
      <c r="D452" s="303">
        <v>0</v>
      </c>
      <c r="E452" s="304">
        <f>NORMDIST(C452,$C$442,$F$442,1)</f>
        <v>0.0027093689841046764</v>
      </c>
      <c r="F452" s="303">
        <f>E452-D452</f>
        <v>0.0027093689841046764</v>
      </c>
      <c r="G452" s="302">
        <f>F452*$C$440</f>
        <v>0.7586233155493094</v>
      </c>
      <c r="H452" s="305">
        <f>D424</f>
        <v>0</v>
      </c>
      <c r="I452" s="306">
        <f>(H452-G452)^2/G452</f>
        <v>0.7586233155493094</v>
      </c>
      <c r="J452">
        <v>1</v>
      </c>
    </row>
    <row r="453" spans="1:10" ht="12.75">
      <c r="A453" s="300">
        <f t="shared" si="11"/>
        <v>13.5</v>
      </c>
      <c r="B453" s="301">
        <f t="shared" si="11"/>
        <v>16.5</v>
      </c>
      <c r="C453" s="302">
        <f t="shared" si="11"/>
        <v>19.5</v>
      </c>
      <c r="D453" s="303">
        <f aca="true" t="shared" si="12" ref="D453:D466">NORMDIST(A453,$C$442,$F$442,1)</f>
        <v>0.0027093689841046764</v>
      </c>
      <c r="E453" s="304">
        <f aca="true" t="shared" si="13" ref="E453:E465">NORMDIST(C453,$C$442,$F$442,1)</f>
        <v>0.009134658819745622</v>
      </c>
      <c r="F453" s="303">
        <f aca="true" t="shared" si="14" ref="F453:F466">E453-D453</f>
        <v>0.006425289835640946</v>
      </c>
      <c r="G453" s="302">
        <f aca="true" t="shared" si="15" ref="G453:G466">F453*$C$440</f>
        <v>1.7990811539794649</v>
      </c>
      <c r="H453" s="305">
        <f aca="true" t="shared" si="16" ref="H453:H466">D425</f>
        <v>0</v>
      </c>
      <c r="I453" s="306">
        <f aca="true" t="shared" si="17" ref="I453:I466">(H453-G453)^2/G453</f>
        <v>1.7990811539794649</v>
      </c>
      <c r="J453">
        <v>2</v>
      </c>
    </row>
    <row r="454" spans="1:10" ht="12.75">
      <c r="A454" s="300">
        <f>A426</f>
        <v>19.5</v>
      </c>
      <c r="B454" s="301">
        <f>B426</f>
        <v>22.5</v>
      </c>
      <c r="C454" s="302">
        <f>C426</f>
        <v>25.5</v>
      </c>
      <c r="D454" s="303">
        <f t="shared" si="12"/>
        <v>0.009134658819745622</v>
      </c>
      <c r="E454" s="304">
        <f t="shared" si="13"/>
        <v>0.026238373913090807</v>
      </c>
      <c r="F454" s="303">
        <f t="shared" si="14"/>
        <v>0.017103715093345184</v>
      </c>
      <c r="G454" s="302">
        <f t="shared" si="15"/>
        <v>4.789040226136652</v>
      </c>
      <c r="H454" s="305">
        <f t="shared" si="16"/>
        <v>6</v>
      </c>
      <c r="I454" s="306">
        <f t="shared" si="17"/>
        <v>0.30620406274978085</v>
      </c>
      <c r="J454">
        <v>3</v>
      </c>
    </row>
    <row r="455" spans="1:10" ht="12.75">
      <c r="A455" s="300">
        <f aca="true" t="shared" si="18" ref="A455:C465">A427</f>
        <v>25.5</v>
      </c>
      <c r="B455" s="301">
        <f t="shared" si="18"/>
        <v>28.5</v>
      </c>
      <c r="C455" s="302">
        <f t="shared" si="18"/>
        <v>31.5</v>
      </c>
      <c r="D455" s="303">
        <f t="shared" si="12"/>
        <v>0.026238373913090807</v>
      </c>
      <c r="E455" s="304">
        <f t="shared" si="13"/>
        <v>0.06447066289239545</v>
      </c>
      <c r="F455" s="303">
        <f t="shared" si="14"/>
        <v>0.03823228897930464</v>
      </c>
      <c r="G455" s="302">
        <f t="shared" si="15"/>
        <v>10.705040914205298</v>
      </c>
      <c r="H455" s="305">
        <f t="shared" si="16"/>
        <v>15</v>
      </c>
      <c r="I455" s="306">
        <f t="shared" si="17"/>
        <v>1.7231763705052472</v>
      </c>
      <c r="J455">
        <v>4</v>
      </c>
    </row>
    <row r="456" spans="1:10" ht="12.75">
      <c r="A456" s="300">
        <f t="shared" si="18"/>
        <v>31.5</v>
      </c>
      <c r="B456" s="301">
        <f t="shared" si="18"/>
        <v>34.5</v>
      </c>
      <c r="C456" s="302">
        <f t="shared" si="18"/>
        <v>37.5</v>
      </c>
      <c r="D456" s="303">
        <f t="shared" si="12"/>
        <v>0.06447066289239545</v>
      </c>
      <c r="E456" s="304">
        <f t="shared" si="13"/>
        <v>0.13623812199289254</v>
      </c>
      <c r="F456" s="303">
        <f t="shared" si="14"/>
        <v>0.07176745910049709</v>
      </c>
      <c r="G456" s="302">
        <f t="shared" si="15"/>
        <v>20.094888548139185</v>
      </c>
      <c r="H456" s="305">
        <f t="shared" si="16"/>
        <v>23</v>
      </c>
      <c r="I456" s="306">
        <f t="shared" si="17"/>
        <v>0.4199910105256284</v>
      </c>
      <c r="J456">
        <v>5</v>
      </c>
    </row>
    <row r="457" spans="1:10" ht="12.75">
      <c r="A457" s="300">
        <f t="shared" si="18"/>
        <v>37.5</v>
      </c>
      <c r="B457" s="301">
        <f t="shared" si="18"/>
        <v>40.5</v>
      </c>
      <c r="C457" s="302">
        <f t="shared" si="18"/>
        <v>43.5</v>
      </c>
      <c r="D457" s="303">
        <f t="shared" si="12"/>
        <v>0.13623812199289254</v>
      </c>
      <c r="E457" s="304">
        <f t="shared" si="13"/>
        <v>0.249372473418497</v>
      </c>
      <c r="F457" s="303">
        <f t="shared" si="14"/>
        <v>0.11313435142560446</v>
      </c>
      <c r="G457" s="302">
        <f t="shared" si="15"/>
        <v>31.677618399169248</v>
      </c>
      <c r="H457" s="305">
        <f t="shared" si="16"/>
        <v>24</v>
      </c>
      <c r="I457" s="306">
        <f t="shared" si="17"/>
        <v>1.8608035345487977</v>
      </c>
      <c r="J457">
        <v>6</v>
      </c>
    </row>
    <row r="458" spans="1:10" ht="12.75">
      <c r="A458" s="300">
        <f t="shared" si="18"/>
        <v>43.5</v>
      </c>
      <c r="B458" s="301">
        <f t="shared" si="18"/>
        <v>46.5</v>
      </c>
      <c r="C458" s="302">
        <f t="shared" si="18"/>
        <v>49.5</v>
      </c>
      <c r="D458" s="303">
        <f t="shared" si="12"/>
        <v>0.249372473418497</v>
      </c>
      <c r="E458" s="304">
        <f t="shared" si="13"/>
        <v>0.39914771734360277</v>
      </c>
      <c r="F458" s="303">
        <f t="shared" si="14"/>
        <v>0.14977524392510577</v>
      </c>
      <c r="G458" s="302">
        <f t="shared" si="15"/>
        <v>41.93706829902962</v>
      </c>
      <c r="H458" s="305">
        <f t="shared" si="16"/>
        <v>41</v>
      </c>
      <c r="I458" s="306">
        <f t="shared" si="17"/>
        <v>0.020938444976292762</v>
      </c>
      <c r="J458">
        <v>7</v>
      </c>
    </row>
    <row r="459" spans="1:10" ht="12.75">
      <c r="A459" s="300">
        <f t="shared" si="18"/>
        <v>49.5</v>
      </c>
      <c r="B459" s="301">
        <f t="shared" si="18"/>
        <v>52.5</v>
      </c>
      <c r="C459" s="302">
        <f t="shared" si="18"/>
        <v>55.5</v>
      </c>
      <c r="D459" s="303">
        <f t="shared" si="12"/>
        <v>0.39914771734360277</v>
      </c>
      <c r="E459" s="304">
        <f t="shared" si="13"/>
        <v>0.5656690167330879</v>
      </c>
      <c r="F459" s="303">
        <f t="shared" si="14"/>
        <v>0.16652129938948512</v>
      </c>
      <c r="G459" s="302">
        <f t="shared" si="15"/>
        <v>46.625963829055834</v>
      </c>
      <c r="H459" s="305">
        <f t="shared" si="16"/>
        <v>50</v>
      </c>
      <c r="I459" s="306">
        <f t="shared" si="17"/>
        <v>0.244158386185367</v>
      </c>
      <c r="J459">
        <v>8</v>
      </c>
    </row>
    <row r="460" spans="1:10" ht="12.75">
      <c r="A460" s="300">
        <f t="shared" si="18"/>
        <v>55.5</v>
      </c>
      <c r="B460" s="301">
        <f t="shared" si="18"/>
        <v>58.5</v>
      </c>
      <c r="C460" s="302">
        <f t="shared" si="18"/>
        <v>61.5</v>
      </c>
      <c r="D460" s="303">
        <f t="shared" si="12"/>
        <v>0.5656690167330879</v>
      </c>
      <c r="E460" s="304">
        <f t="shared" si="13"/>
        <v>0.7211530797270523</v>
      </c>
      <c r="F460" s="303">
        <f t="shared" si="14"/>
        <v>0.15548406299396444</v>
      </c>
      <c r="G460" s="302">
        <f t="shared" si="15"/>
        <v>43.535537638310046</v>
      </c>
      <c r="H460" s="305">
        <f t="shared" si="16"/>
        <v>42</v>
      </c>
      <c r="I460" s="306">
        <f t="shared" si="17"/>
        <v>0.05415979603274568</v>
      </c>
      <c r="J460">
        <v>9</v>
      </c>
    </row>
    <row r="461" spans="1:10" ht="12.75">
      <c r="A461" s="300">
        <f t="shared" si="18"/>
        <v>61.5</v>
      </c>
      <c r="B461" s="301">
        <f t="shared" si="18"/>
        <v>64.5</v>
      </c>
      <c r="C461" s="302">
        <f t="shared" si="18"/>
        <v>67.5</v>
      </c>
      <c r="D461" s="303">
        <f t="shared" si="12"/>
        <v>0.7211530797270523</v>
      </c>
      <c r="E461" s="304">
        <f t="shared" si="13"/>
        <v>0.8430764419127849</v>
      </c>
      <c r="F461" s="303">
        <f t="shared" si="14"/>
        <v>0.12192336218573252</v>
      </c>
      <c r="G461" s="302">
        <f t="shared" si="15"/>
        <v>34.138541412005104</v>
      </c>
      <c r="H461" s="305">
        <f t="shared" si="16"/>
        <v>36</v>
      </c>
      <c r="I461" s="306">
        <f t="shared" si="17"/>
        <v>0.10149900761728052</v>
      </c>
      <c r="J461">
        <v>10</v>
      </c>
    </row>
    <row r="462" spans="1:10" ht="12.75">
      <c r="A462" s="300">
        <f t="shared" si="18"/>
        <v>67.5</v>
      </c>
      <c r="B462" s="301">
        <f t="shared" si="18"/>
        <v>70.5</v>
      </c>
      <c r="C462" s="302">
        <f t="shared" si="18"/>
        <v>73.5</v>
      </c>
      <c r="D462" s="303">
        <f t="shared" si="12"/>
        <v>0.8430764419127849</v>
      </c>
      <c r="E462" s="304">
        <f t="shared" si="13"/>
        <v>0.9233676678313575</v>
      </c>
      <c r="F462" s="303">
        <f t="shared" si="14"/>
        <v>0.08029122591857263</v>
      </c>
      <c r="G462" s="302">
        <f t="shared" si="15"/>
        <v>22.481543257200336</v>
      </c>
      <c r="H462" s="305">
        <f t="shared" si="16"/>
        <v>19</v>
      </c>
      <c r="I462" s="306">
        <f t="shared" si="17"/>
        <v>0.5391597593227944</v>
      </c>
      <c r="J462">
        <v>11</v>
      </c>
    </row>
    <row r="463" spans="1:10" ht="12.75">
      <c r="A463" s="300">
        <f t="shared" si="18"/>
        <v>73.5</v>
      </c>
      <c r="B463" s="301">
        <f t="shared" si="18"/>
        <v>76.5</v>
      </c>
      <c r="C463" s="302">
        <f t="shared" si="18"/>
        <v>79.5</v>
      </c>
      <c r="D463" s="303">
        <f t="shared" si="12"/>
        <v>0.9233676678313575</v>
      </c>
      <c r="E463" s="304">
        <f t="shared" si="13"/>
        <v>0.967771566198143</v>
      </c>
      <c r="F463" s="303">
        <f t="shared" si="14"/>
        <v>0.04440389836678549</v>
      </c>
      <c r="G463" s="302">
        <f t="shared" si="15"/>
        <v>12.433091542699938</v>
      </c>
      <c r="H463" s="305">
        <f t="shared" si="16"/>
        <v>15</v>
      </c>
      <c r="I463" s="306">
        <f t="shared" si="17"/>
        <v>0.5299582171923535</v>
      </c>
      <c r="J463">
        <v>12</v>
      </c>
    </row>
    <row r="464" spans="1:10" ht="12.75">
      <c r="A464" s="300">
        <f t="shared" si="18"/>
        <v>79.5</v>
      </c>
      <c r="B464" s="301">
        <f t="shared" si="18"/>
        <v>82.5</v>
      </c>
      <c r="C464" s="302">
        <f t="shared" si="18"/>
        <v>85.5</v>
      </c>
      <c r="D464" s="303">
        <f t="shared" si="12"/>
        <v>0.967771566198143</v>
      </c>
      <c r="E464" s="304">
        <f t="shared" si="13"/>
        <v>0.9883937389550748</v>
      </c>
      <c r="F464" s="303">
        <f t="shared" si="14"/>
        <v>0.02062217275693179</v>
      </c>
      <c r="G464" s="302">
        <f t="shared" si="15"/>
        <v>5.774208371940901</v>
      </c>
      <c r="H464" s="305">
        <f t="shared" si="16"/>
        <v>7</v>
      </c>
      <c r="I464" s="306">
        <f t="shared" si="17"/>
        <v>0.2602201061397989</v>
      </c>
      <c r="J464">
        <v>13</v>
      </c>
    </row>
    <row r="465" spans="1:10" ht="12.75">
      <c r="A465" s="300">
        <f t="shared" si="18"/>
        <v>85.5</v>
      </c>
      <c r="B465" s="301">
        <f t="shared" si="18"/>
        <v>88.5</v>
      </c>
      <c r="C465" s="302">
        <f t="shared" si="18"/>
        <v>91.5</v>
      </c>
      <c r="D465" s="303">
        <f t="shared" si="12"/>
        <v>0.9883937389550748</v>
      </c>
      <c r="E465" s="304">
        <f t="shared" si="13"/>
        <v>0.9964362818677817</v>
      </c>
      <c r="F465" s="303">
        <f t="shared" si="14"/>
        <v>0.008042542912706896</v>
      </c>
      <c r="G465" s="302">
        <f t="shared" si="15"/>
        <v>2.251912015557931</v>
      </c>
      <c r="H465" s="305">
        <f t="shared" si="16"/>
        <v>2</v>
      </c>
      <c r="I465" s="306">
        <f t="shared" si="17"/>
        <v>0.02818034769743724</v>
      </c>
      <c r="J465">
        <v>14</v>
      </c>
    </row>
    <row r="466" spans="1:10" ht="13.5" thickBot="1">
      <c r="A466" s="307">
        <f>A438</f>
        <v>91.5</v>
      </c>
      <c r="B466" s="308">
        <f>B438</f>
        <v>94.5</v>
      </c>
      <c r="C466" s="309">
        <f>C438</f>
        <v>97.5</v>
      </c>
      <c r="D466" s="310">
        <f t="shared" si="12"/>
        <v>0.9964362818677817</v>
      </c>
      <c r="E466" s="311">
        <v>1</v>
      </c>
      <c r="F466" s="310">
        <f t="shared" si="14"/>
        <v>0.003563718132218341</v>
      </c>
      <c r="G466" s="309">
        <f t="shared" si="15"/>
        <v>0.9978410770211354</v>
      </c>
      <c r="H466" s="312">
        <f t="shared" si="16"/>
        <v>0</v>
      </c>
      <c r="I466" s="313">
        <f t="shared" si="17"/>
        <v>0.9978410770211354</v>
      </c>
      <c r="J466">
        <v>15</v>
      </c>
    </row>
    <row r="467" spans="1:9" ht="12.75">
      <c r="A467" s="300"/>
      <c r="B467" s="302"/>
      <c r="C467" s="302"/>
      <c r="D467" s="314"/>
      <c r="E467" s="315" t="s">
        <v>40</v>
      </c>
      <c r="F467" s="316">
        <f>SUM(F452:F466)</f>
        <v>1</v>
      </c>
      <c r="G467" s="317">
        <f>SUM(G452:G466)</f>
        <v>280</v>
      </c>
      <c r="H467" s="318">
        <f>SUM(H452:H466)</f>
        <v>280</v>
      </c>
      <c r="I467" s="316">
        <f>SUM(I452:I466)</f>
        <v>9.643994590043436</v>
      </c>
    </row>
    <row r="468" spans="1:9" ht="12.75">
      <c r="A468" s="315"/>
      <c r="B468" s="319"/>
      <c r="C468" s="319"/>
      <c r="D468" s="319"/>
      <c r="E468" s="319"/>
      <c r="F468" s="319"/>
      <c r="G468" s="320" t="s">
        <v>64</v>
      </c>
      <c r="H468" s="320"/>
      <c r="I468" s="321">
        <f>CHIDIST(I467,COUNT(I452:I466)-1)</f>
        <v>0.7877210062407383</v>
      </c>
    </row>
    <row r="495" ht="12.75">
      <c r="A495" s="125" t="s">
        <v>65</v>
      </c>
    </row>
    <row r="497" spans="1:12" ht="13.5" thickBot="1">
      <c r="A497" s="126" t="s">
        <v>77</v>
      </c>
      <c r="B497" s="127" t="s">
        <v>66</v>
      </c>
      <c r="C497" s="128" t="s">
        <v>67</v>
      </c>
      <c r="D497" s="127" t="s">
        <v>68</v>
      </c>
      <c r="E497" s="128" t="s">
        <v>69</v>
      </c>
      <c r="F497" s="127" t="s">
        <v>70</v>
      </c>
      <c r="G497" s="128" t="s">
        <v>71</v>
      </c>
      <c r="H497" s="127" t="s">
        <v>72</v>
      </c>
      <c r="I497" s="128" t="s">
        <v>73</v>
      </c>
      <c r="J497" s="127" t="s">
        <v>74</v>
      </c>
      <c r="K497" s="128" t="s">
        <v>75</v>
      </c>
      <c r="L497" s="129" t="s">
        <v>76</v>
      </c>
    </row>
    <row r="498" spans="1:12" ht="13.5" thickTop="1">
      <c r="A498" s="19">
        <v>1</v>
      </c>
      <c r="B498" s="8">
        <v>0</v>
      </c>
      <c r="C498" s="20">
        <v>0</v>
      </c>
      <c r="D498" s="8">
        <v>1</v>
      </c>
      <c r="E498" s="20">
        <v>1</v>
      </c>
      <c r="F498" s="8">
        <v>1</v>
      </c>
      <c r="G498" s="20">
        <v>0</v>
      </c>
      <c r="H498" s="8">
        <v>1</v>
      </c>
      <c r="I498" s="20">
        <v>1</v>
      </c>
      <c r="J498" s="8">
        <v>1</v>
      </c>
      <c r="K498" s="20">
        <v>1</v>
      </c>
      <c r="L498" s="8">
        <f>SUM(B498:K498)</f>
        <v>7</v>
      </c>
    </row>
    <row r="499" spans="1:12" ht="12.75">
      <c r="A499" s="19">
        <v>2</v>
      </c>
      <c r="B499" s="8">
        <v>1</v>
      </c>
      <c r="C499" s="20">
        <v>1</v>
      </c>
      <c r="D499" s="8">
        <v>1</v>
      </c>
      <c r="E499" s="20">
        <v>0</v>
      </c>
      <c r="F499" s="8">
        <v>1</v>
      </c>
      <c r="G499" s="20">
        <v>1</v>
      </c>
      <c r="H499" s="8">
        <v>1</v>
      </c>
      <c r="I499" s="20">
        <v>0</v>
      </c>
      <c r="J499" s="8">
        <v>1</v>
      </c>
      <c r="K499" s="20">
        <v>1</v>
      </c>
      <c r="L499" s="8">
        <f aca="true" t="shared" si="19" ref="L499:L525">SUM(B499:K499)</f>
        <v>8</v>
      </c>
    </row>
    <row r="500" spans="1:12" ht="12.75">
      <c r="A500" s="19">
        <v>3</v>
      </c>
      <c r="B500" s="8">
        <v>1</v>
      </c>
      <c r="C500" s="20">
        <v>1</v>
      </c>
      <c r="D500" s="8">
        <v>1</v>
      </c>
      <c r="E500" s="20">
        <v>1</v>
      </c>
      <c r="F500" s="8">
        <v>1</v>
      </c>
      <c r="G500" s="20">
        <v>1</v>
      </c>
      <c r="H500" s="8">
        <v>1</v>
      </c>
      <c r="I500" s="20">
        <v>1</v>
      </c>
      <c r="J500" s="8">
        <v>1</v>
      </c>
      <c r="K500" s="20">
        <v>0</v>
      </c>
      <c r="L500" s="8">
        <f t="shared" si="19"/>
        <v>9</v>
      </c>
    </row>
    <row r="501" spans="1:12" ht="12.75">
      <c r="A501" s="19">
        <v>4</v>
      </c>
      <c r="B501" s="8">
        <v>0</v>
      </c>
      <c r="C501" s="20">
        <v>1</v>
      </c>
      <c r="D501" s="8">
        <v>1</v>
      </c>
      <c r="E501" s="20">
        <v>1</v>
      </c>
      <c r="F501" s="8">
        <v>1</v>
      </c>
      <c r="G501" s="20">
        <v>1</v>
      </c>
      <c r="H501" s="8">
        <v>1</v>
      </c>
      <c r="I501" s="20">
        <v>1</v>
      </c>
      <c r="J501" s="8">
        <v>1</v>
      </c>
      <c r="K501" s="20">
        <v>1</v>
      </c>
      <c r="L501" s="8">
        <f t="shared" si="19"/>
        <v>9</v>
      </c>
    </row>
    <row r="502" spans="1:12" ht="12.75">
      <c r="A502" s="19">
        <v>5</v>
      </c>
      <c r="B502" s="8">
        <v>0</v>
      </c>
      <c r="C502" s="20">
        <v>0</v>
      </c>
      <c r="D502" s="8">
        <v>0</v>
      </c>
      <c r="E502" s="20">
        <v>0</v>
      </c>
      <c r="F502" s="8">
        <v>1</v>
      </c>
      <c r="G502" s="20">
        <v>1</v>
      </c>
      <c r="H502" s="8">
        <v>1</v>
      </c>
      <c r="I502" s="20">
        <v>1</v>
      </c>
      <c r="J502" s="8">
        <v>1</v>
      </c>
      <c r="K502" s="20">
        <v>1</v>
      </c>
      <c r="L502" s="8">
        <f t="shared" si="19"/>
        <v>6</v>
      </c>
    </row>
    <row r="503" spans="1:12" ht="12.75">
      <c r="A503" s="19">
        <v>6</v>
      </c>
      <c r="B503" s="8">
        <v>1</v>
      </c>
      <c r="C503" s="20">
        <v>1</v>
      </c>
      <c r="D503" s="8">
        <v>1</v>
      </c>
      <c r="E503" s="20">
        <v>1</v>
      </c>
      <c r="F503" s="8">
        <v>1</v>
      </c>
      <c r="G503" s="20">
        <v>1</v>
      </c>
      <c r="H503" s="8">
        <v>0</v>
      </c>
      <c r="I503" s="20">
        <v>0</v>
      </c>
      <c r="J503" s="8">
        <v>1</v>
      </c>
      <c r="K503" s="20">
        <v>0</v>
      </c>
      <c r="L503" s="8">
        <f t="shared" si="19"/>
        <v>7</v>
      </c>
    </row>
    <row r="504" spans="1:12" ht="12.75">
      <c r="A504" s="19">
        <v>7</v>
      </c>
      <c r="B504" s="8">
        <v>1</v>
      </c>
      <c r="C504" s="20">
        <v>1</v>
      </c>
      <c r="D504" s="8">
        <v>1</v>
      </c>
      <c r="E504" s="20">
        <v>1</v>
      </c>
      <c r="F504" s="8">
        <v>1</v>
      </c>
      <c r="G504" s="20">
        <v>1</v>
      </c>
      <c r="H504" s="8">
        <v>0</v>
      </c>
      <c r="I504" s="20">
        <v>1</v>
      </c>
      <c r="J504" s="8">
        <v>1</v>
      </c>
      <c r="K504" s="20">
        <v>1</v>
      </c>
      <c r="L504" s="8">
        <f t="shared" si="19"/>
        <v>9</v>
      </c>
    </row>
    <row r="505" spans="1:12" ht="12.75">
      <c r="A505" s="19">
        <v>8</v>
      </c>
      <c r="B505" s="8">
        <v>1</v>
      </c>
      <c r="C505" s="20">
        <v>1</v>
      </c>
      <c r="D505" s="8">
        <v>1</v>
      </c>
      <c r="E505" s="20">
        <v>1</v>
      </c>
      <c r="F505" s="8">
        <v>0</v>
      </c>
      <c r="G505" s="20">
        <v>1</v>
      </c>
      <c r="H505" s="8">
        <v>1</v>
      </c>
      <c r="I505" s="20">
        <v>1</v>
      </c>
      <c r="J505" s="8">
        <v>1</v>
      </c>
      <c r="K505" s="20">
        <v>1</v>
      </c>
      <c r="L505" s="8">
        <f t="shared" si="19"/>
        <v>9</v>
      </c>
    </row>
    <row r="506" spans="1:12" ht="12.75">
      <c r="A506" s="19">
        <v>9</v>
      </c>
      <c r="B506" s="8">
        <v>0</v>
      </c>
      <c r="C506" s="20">
        <v>0</v>
      </c>
      <c r="D506" s="8">
        <v>1</v>
      </c>
      <c r="E506" s="20">
        <v>1</v>
      </c>
      <c r="F506" s="8">
        <v>1</v>
      </c>
      <c r="G506" s="20">
        <v>1</v>
      </c>
      <c r="H506" s="8">
        <v>1</v>
      </c>
      <c r="I506" s="20">
        <v>1</v>
      </c>
      <c r="J506" s="8">
        <v>1</v>
      </c>
      <c r="K506" s="20">
        <v>1</v>
      </c>
      <c r="L506" s="8">
        <f t="shared" si="19"/>
        <v>8</v>
      </c>
    </row>
    <row r="507" spans="1:12" ht="12.75">
      <c r="A507" s="19">
        <v>10</v>
      </c>
      <c r="B507" s="8">
        <v>1</v>
      </c>
      <c r="C507" s="20">
        <v>1</v>
      </c>
      <c r="D507" s="8">
        <v>1</v>
      </c>
      <c r="E507" s="20">
        <v>1</v>
      </c>
      <c r="F507" s="8">
        <v>1</v>
      </c>
      <c r="G507" s="20">
        <v>0</v>
      </c>
      <c r="H507" s="8">
        <v>1</v>
      </c>
      <c r="I507" s="20">
        <v>1</v>
      </c>
      <c r="J507" s="8">
        <v>1</v>
      </c>
      <c r="K507" s="20">
        <v>1</v>
      </c>
      <c r="L507" s="8">
        <f t="shared" si="19"/>
        <v>9</v>
      </c>
    </row>
    <row r="508" spans="1:12" ht="12.75">
      <c r="A508" s="19">
        <v>11</v>
      </c>
      <c r="B508" s="8">
        <v>1</v>
      </c>
      <c r="C508" s="20">
        <v>1</v>
      </c>
      <c r="D508" s="8">
        <v>1</v>
      </c>
      <c r="E508" s="20">
        <v>1</v>
      </c>
      <c r="F508" s="8">
        <v>1</v>
      </c>
      <c r="G508" s="20">
        <v>1</v>
      </c>
      <c r="H508" s="8">
        <v>1</v>
      </c>
      <c r="I508" s="20">
        <v>1</v>
      </c>
      <c r="J508" s="8">
        <v>1</v>
      </c>
      <c r="K508" s="20">
        <v>0</v>
      </c>
      <c r="L508" s="8">
        <f t="shared" si="19"/>
        <v>9</v>
      </c>
    </row>
    <row r="509" spans="1:12" ht="12.75">
      <c r="A509" s="19">
        <v>12</v>
      </c>
      <c r="B509" s="8">
        <v>0</v>
      </c>
      <c r="C509" s="20">
        <v>1</v>
      </c>
      <c r="D509" s="8">
        <v>0</v>
      </c>
      <c r="E509" s="20">
        <v>1</v>
      </c>
      <c r="F509" s="8">
        <v>1</v>
      </c>
      <c r="G509" s="20">
        <v>1</v>
      </c>
      <c r="H509" s="8">
        <v>1</v>
      </c>
      <c r="I509" s="20">
        <v>1</v>
      </c>
      <c r="J509" s="8">
        <v>1</v>
      </c>
      <c r="K509" s="20">
        <v>1</v>
      </c>
      <c r="L509" s="8">
        <f t="shared" si="19"/>
        <v>8</v>
      </c>
    </row>
    <row r="510" spans="1:12" ht="12.75">
      <c r="A510" s="19">
        <v>13</v>
      </c>
      <c r="B510" s="8">
        <v>0</v>
      </c>
      <c r="C510" s="20">
        <v>1</v>
      </c>
      <c r="D510" s="8">
        <v>0</v>
      </c>
      <c r="E510" s="20">
        <v>1</v>
      </c>
      <c r="F510" s="8">
        <v>0</v>
      </c>
      <c r="G510" s="20">
        <v>1</v>
      </c>
      <c r="H510" s="8">
        <v>1</v>
      </c>
      <c r="I510" s="20">
        <v>1</v>
      </c>
      <c r="J510" s="8">
        <v>1</v>
      </c>
      <c r="K510" s="20">
        <v>1</v>
      </c>
      <c r="L510" s="8">
        <f t="shared" si="19"/>
        <v>7</v>
      </c>
    </row>
    <row r="511" spans="1:12" ht="12.75">
      <c r="A511" s="19">
        <v>14</v>
      </c>
      <c r="B511" s="8">
        <v>1</v>
      </c>
      <c r="C511" s="20">
        <v>1</v>
      </c>
      <c r="D511" s="8">
        <v>1</v>
      </c>
      <c r="E511" s="20">
        <v>0</v>
      </c>
      <c r="F511" s="8">
        <v>0</v>
      </c>
      <c r="G511" s="20">
        <v>0</v>
      </c>
      <c r="H511" s="8">
        <v>0</v>
      </c>
      <c r="I511" s="20">
        <v>1</v>
      </c>
      <c r="J511" s="8">
        <v>1</v>
      </c>
      <c r="K511" s="20">
        <v>0</v>
      </c>
      <c r="L511" s="8">
        <f t="shared" si="19"/>
        <v>5</v>
      </c>
    </row>
    <row r="512" spans="1:12" ht="12.75">
      <c r="A512" s="19">
        <v>15</v>
      </c>
      <c r="B512" s="8">
        <v>1</v>
      </c>
      <c r="C512" s="20">
        <v>0</v>
      </c>
      <c r="D512" s="8">
        <v>1</v>
      </c>
      <c r="E512" s="20">
        <v>1</v>
      </c>
      <c r="F512" s="8">
        <v>0</v>
      </c>
      <c r="G512" s="20">
        <v>0</v>
      </c>
      <c r="H512" s="8">
        <v>0</v>
      </c>
      <c r="I512" s="20">
        <v>1</v>
      </c>
      <c r="J512" s="8">
        <v>0</v>
      </c>
      <c r="K512" s="20">
        <v>1</v>
      </c>
      <c r="L512" s="8">
        <f t="shared" si="19"/>
        <v>5</v>
      </c>
    </row>
    <row r="513" spans="1:12" ht="12.75">
      <c r="A513" s="19">
        <v>16</v>
      </c>
      <c r="B513" s="8">
        <v>1</v>
      </c>
      <c r="C513" s="20">
        <v>0</v>
      </c>
      <c r="D513" s="8">
        <v>1</v>
      </c>
      <c r="E513" s="20">
        <v>0</v>
      </c>
      <c r="F513" s="8">
        <v>1</v>
      </c>
      <c r="G513" s="20">
        <v>1</v>
      </c>
      <c r="H513" s="8">
        <v>0</v>
      </c>
      <c r="I513" s="20">
        <v>1</v>
      </c>
      <c r="J513" s="8">
        <v>0</v>
      </c>
      <c r="K513" s="20">
        <v>0</v>
      </c>
      <c r="L513" s="8">
        <f t="shared" si="19"/>
        <v>5</v>
      </c>
    </row>
    <row r="514" spans="1:12" ht="12.75">
      <c r="A514" s="19">
        <v>17</v>
      </c>
      <c r="B514" s="8">
        <v>1</v>
      </c>
      <c r="C514" s="20">
        <v>1</v>
      </c>
      <c r="D514" s="8">
        <v>1</v>
      </c>
      <c r="E514" s="20">
        <v>1</v>
      </c>
      <c r="F514" s="8">
        <v>1</v>
      </c>
      <c r="G514" s="20">
        <v>1</v>
      </c>
      <c r="H514" s="8">
        <v>1</v>
      </c>
      <c r="I514" s="20">
        <v>1</v>
      </c>
      <c r="J514" s="8">
        <v>0</v>
      </c>
      <c r="K514" s="20">
        <v>0</v>
      </c>
      <c r="L514" s="8">
        <f t="shared" si="19"/>
        <v>8</v>
      </c>
    </row>
    <row r="515" spans="1:12" ht="12.75">
      <c r="A515" s="19">
        <v>18</v>
      </c>
      <c r="B515" s="8">
        <v>1</v>
      </c>
      <c r="C515" s="20">
        <v>0</v>
      </c>
      <c r="D515" s="8">
        <v>1</v>
      </c>
      <c r="E515" s="20">
        <v>0</v>
      </c>
      <c r="F515" s="8">
        <v>1</v>
      </c>
      <c r="G515" s="20">
        <v>1</v>
      </c>
      <c r="H515" s="8">
        <v>1</v>
      </c>
      <c r="I515" s="20">
        <v>1</v>
      </c>
      <c r="J515" s="8">
        <v>0</v>
      </c>
      <c r="K515" s="20">
        <v>0</v>
      </c>
      <c r="L515" s="8">
        <f t="shared" si="19"/>
        <v>6</v>
      </c>
    </row>
    <row r="516" spans="1:12" ht="12.75">
      <c r="A516" s="19">
        <v>19</v>
      </c>
      <c r="B516" s="8">
        <v>0</v>
      </c>
      <c r="C516" s="20">
        <v>1</v>
      </c>
      <c r="D516" s="8">
        <v>0</v>
      </c>
      <c r="E516" s="20">
        <v>1</v>
      </c>
      <c r="F516" s="8">
        <v>1</v>
      </c>
      <c r="G516" s="20">
        <v>1</v>
      </c>
      <c r="H516" s="8">
        <v>0</v>
      </c>
      <c r="I516" s="20">
        <v>1</v>
      </c>
      <c r="J516" s="8">
        <v>1</v>
      </c>
      <c r="K516" s="20">
        <v>1</v>
      </c>
      <c r="L516" s="8">
        <f t="shared" si="19"/>
        <v>7</v>
      </c>
    </row>
    <row r="517" spans="1:12" ht="12.75">
      <c r="A517" s="19">
        <v>20</v>
      </c>
      <c r="B517" s="8">
        <v>1</v>
      </c>
      <c r="C517" s="20">
        <v>1</v>
      </c>
      <c r="D517" s="8">
        <v>1</v>
      </c>
      <c r="E517" s="20">
        <v>1</v>
      </c>
      <c r="F517" s="8">
        <v>0</v>
      </c>
      <c r="G517" s="20">
        <v>0</v>
      </c>
      <c r="H517" s="8">
        <v>1</v>
      </c>
      <c r="I517" s="20">
        <v>0</v>
      </c>
      <c r="J517" s="8">
        <v>0</v>
      </c>
      <c r="K517" s="20">
        <v>1</v>
      </c>
      <c r="L517" s="8">
        <f t="shared" si="19"/>
        <v>6</v>
      </c>
    </row>
    <row r="518" spans="1:12" ht="12.75">
      <c r="A518" s="19">
        <v>21</v>
      </c>
      <c r="B518" s="8">
        <v>1</v>
      </c>
      <c r="C518" s="20">
        <v>1</v>
      </c>
      <c r="D518" s="8">
        <v>1</v>
      </c>
      <c r="E518" s="20">
        <v>0</v>
      </c>
      <c r="F518" s="8">
        <v>1</v>
      </c>
      <c r="G518" s="20">
        <v>1</v>
      </c>
      <c r="H518" s="8">
        <v>0</v>
      </c>
      <c r="I518" s="20">
        <v>1</v>
      </c>
      <c r="J518" s="8">
        <v>1</v>
      </c>
      <c r="K518" s="20">
        <v>1</v>
      </c>
      <c r="L518" s="8">
        <f t="shared" si="19"/>
        <v>8</v>
      </c>
    </row>
    <row r="519" spans="1:12" ht="12.75">
      <c r="A519" s="19">
        <v>22</v>
      </c>
      <c r="B519" s="8">
        <v>0</v>
      </c>
      <c r="C519" s="20">
        <v>1</v>
      </c>
      <c r="D519" s="8">
        <v>0</v>
      </c>
      <c r="E519" s="20">
        <v>1</v>
      </c>
      <c r="F519" s="8">
        <v>0</v>
      </c>
      <c r="G519" s="20">
        <v>1</v>
      </c>
      <c r="H519" s="8">
        <v>1</v>
      </c>
      <c r="I519" s="20">
        <v>1</v>
      </c>
      <c r="J519" s="8">
        <v>1</v>
      </c>
      <c r="K519" s="20">
        <v>0</v>
      </c>
      <c r="L519" s="8">
        <f t="shared" si="19"/>
        <v>6</v>
      </c>
    </row>
    <row r="520" spans="1:12" ht="12.75">
      <c r="A520" s="19">
        <v>23</v>
      </c>
      <c r="B520" s="8">
        <v>1</v>
      </c>
      <c r="C520" s="20">
        <v>1</v>
      </c>
      <c r="D520" s="8">
        <v>1</v>
      </c>
      <c r="E520" s="20">
        <v>0</v>
      </c>
      <c r="F520" s="8">
        <v>1</v>
      </c>
      <c r="G520" s="20">
        <v>1</v>
      </c>
      <c r="H520" s="8">
        <v>0</v>
      </c>
      <c r="I520" s="20">
        <v>0</v>
      </c>
      <c r="J520" s="8">
        <v>1</v>
      </c>
      <c r="K520" s="20">
        <v>1</v>
      </c>
      <c r="L520" s="8">
        <f t="shared" si="19"/>
        <v>7</v>
      </c>
    </row>
    <row r="521" spans="1:12" ht="12.75">
      <c r="A521" s="19">
        <v>24</v>
      </c>
      <c r="B521" s="8">
        <v>1</v>
      </c>
      <c r="C521" s="20">
        <v>1</v>
      </c>
      <c r="D521" s="8">
        <v>0</v>
      </c>
      <c r="E521" s="20">
        <v>1</v>
      </c>
      <c r="F521" s="8">
        <v>0</v>
      </c>
      <c r="G521" s="20">
        <v>0</v>
      </c>
      <c r="H521" s="8">
        <v>1</v>
      </c>
      <c r="I521" s="20">
        <v>1</v>
      </c>
      <c r="J521" s="8">
        <v>1</v>
      </c>
      <c r="K521" s="20">
        <v>1</v>
      </c>
      <c r="L521" s="8">
        <f t="shared" si="19"/>
        <v>7</v>
      </c>
    </row>
    <row r="522" spans="1:12" ht="12.75">
      <c r="A522" s="19">
        <v>25</v>
      </c>
      <c r="B522" s="8">
        <v>1</v>
      </c>
      <c r="C522" s="20">
        <v>1</v>
      </c>
      <c r="D522" s="8">
        <v>1</v>
      </c>
      <c r="E522" s="20">
        <v>1</v>
      </c>
      <c r="F522" s="8">
        <v>1</v>
      </c>
      <c r="G522" s="20">
        <v>0</v>
      </c>
      <c r="H522" s="8">
        <v>0</v>
      </c>
      <c r="I522" s="20">
        <v>1</v>
      </c>
      <c r="J522" s="8">
        <v>1</v>
      </c>
      <c r="K522" s="20">
        <v>1</v>
      </c>
      <c r="L522" s="8">
        <f t="shared" si="19"/>
        <v>8</v>
      </c>
    </row>
    <row r="523" spans="1:12" ht="12.75">
      <c r="A523" s="19">
        <v>26</v>
      </c>
      <c r="B523" s="8">
        <v>1</v>
      </c>
      <c r="C523" s="20">
        <v>0</v>
      </c>
      <c r="D523" s="8">
        <v>1</v>
      </c>
      <c r="E523" s="20">
        <v>1</v>
      </c>
      <c r="F523" s="8">
        <v>0</v>
      </c>
      <c r="G523" s="20">
        <v>0</v>
      </c>
      <c r="H523" s="8">
        <v>0</v>
      </c>
      <c r="I523" s="20">
        <v>0</v>
      </c>
      <c r="J523" s="8">
        <v>1</v>
      </c>
      <c r="K523" s="20">
        <v>0</v>
      </c>
      <c r="L523" s="8">
        <f t="shared" si="19"/>
        <v>4</v>
      </c>
    </row>
    <row r="524" spans="1:12" ht="12.75">
      <c r="A524" s="19">
        <v>27</v>
      </c>
      <c r="B524" s="8">
        <v>1</v>
      </c>
      <c r="C524" s="20">
        <v>1</v>
      </c>
      <c r="D524" s="8">
        <v>1</v>
      </c>
      <c r="E524" s="20">
        <v>1</v>
      </c>
      <c r="F524" s="8">
        <v>1</v>
      </c>
      <c r="G524" s="20">
        <v>1</v>
      </c>
      <c r="H524" s="8">
        <v>1</v>
      </c>
      <c r="I524" s="20">
        <v>1</v>
      </c>
      <c r="J524" s="8">
        <v>1</v>
      </c>
      <c r="K524" s="20">
        <v>1</v>
      </c>
      <c r="L524" s="8">
        <f t="shared" si="19"/>
        <v>10</v>
      </c>
    </row>
    <row r="525" spans="1:12" ht="12.75">
      <c r="A525" s="23">
        <v>28</v>
      </c>
      <c r="B525" s="12">
        <v>1</v>
      </c>
      <c r="C525" s="24">
        <v>1</v>
      </c>
      <c r="D525" s="12">
        <v>1</v>
      </c>
      <c r="E525" s="24">
        <v>0</v>
      </c>
      <c r="F525" s="12">
        <v>1</v>
      </c>
      <c r="G525" s="24">
        <v>1</v>
      </c>
      <c r="H525" s="12">
        <v>1</v>
      </c>
      <c r="I525" s="24">
        <v>1</v>
      </c>
      <c r="J525" s="12">
        <v>1</v>
      </c>
      <c r="K525" s="24">
        <v>1</v>
      </c>
      <c r="L525" s="8">
        <f t="shared" si="19"/>
        <v>9</v>
      </c>
    </row>
    <row r="529" spans="1:2" ht="12.75">
      <c r="A529" s="220" t="s">
        <v>170</v>
      </c>
      <c r="B529" s="220" t="s">
        <v>171</v>
      </c>
    </row>
    <row r="530" spans="1:4" ht="12.75">
      <c r="A530" s="276" t="s">
        <v>78</v>
      </c>
      <c r="B530" s="277" t="s">
        <v>76</v>
      </c>
      <c r="C530" s="276" t="s">
        <v>40</v>
      </c>
      <c r="D530" s="20"/>
    </row>
    <row r="531" spans="1:4" ht="13.5" thickBot="1">
      <c r="A531" s="278" t="s">
        <v>79</v>
      </c>
      <c r="B531" s="279" t="s">
        <v>56</v>
      </c>
      <c r="C531" s="278" t="s">
        <v>80</v>
      </c>
      <c r="D531" s="20"/>
    </row>
    <row r="532" spans="1:4" ht="13.5" thickTop="1">
      <c r="A532" s="138">
        <v>0</v>
      </c>
      <c r="B532" s="20">
        <f>COUNTIF($L$498:$L$525,"=0")</f>
        <v>0</v>
      </c>
      <c r="C532" s="8">
        <f>A532*B532</f>
        <v>0</v>
      </c>
      <c r="D532" s="20"/>
    </row>
    <row r="533" spans="1:4" ht="12.75">
      <c r="A533" s="138">
        <v>1</v>
      </c>
      <c r="B533" s="20">
        <f>COUNTIF($L$498:$L$525,"=1")</f>
        <v>0</v>
      </c>
      <c r="C533" s="8">
        <f aca="true" t="shared" si="20" ref="C533:C542">A533*B533</f>
        <v>0</v>
      </c>
      <c r="D533" s="20"/>
    </row>
    <row r="534" spans="1:4" ht="12.75">
      <c r="A534" s="138">
        <v>2</v>
      </c>
      <c r="B534" s="20">
        <f>COUNTIF($L$498:$L$525,"=2")</f>
        <v>0</v>
      </c>
      <c r="C534" s="8">
        <f t="shared" si="20"/>
        <v>0</v>
      </c>
      <c r="D534" s="20"/>
    </row>
    <row r="535" spans="1:4" ht="12.75">
      <c r="A535" s="138">
        <v>3</v>
      </c>
      <c r="B535" s="20">
        <f>COUNTIF($L$498:$L$525,"=3")</f>
        <v>0</v>
      </c>
      <c r="C535" s="8">
        <f t="shared" si="20"/>
        <v>0</v>
      </c>
      <c r="D535" s="20"/>
    </row>
    <row r="536" spans="1:4" ht="12.75">
      <c r="A536" s="138">
        <v>4</v>
      </c>
      <c r="B536" s="20">
        <f>COUNTIF($L$498:$L$525,"=4")</f>
        <v>1</v>
      </c>
      <c r="C536" s="8">
        <f t="shared" si="20"/>
        <v>4</v>
      </c>
      <c r="D536" s="20"/>
    </row>
    <row r="537" spans="1:4" ht="12.75">
      <c r="A537" s="138">
        <v>5</v>
      </c>
      <c r="B537" s="20">
        <f>COUNTIF($L$498:$L$525,"=5")</f>
        <v>3</v>
      </c>
      <c r="C537" s="8">
        <f t="shared" si="20"/>
        <v>15</v>
      </c>
      <c r="D537" s="20"/>
    </row>
    <row r="538" spans="1:4" ht="12.75">
      <c r="A538" s="138">
        <v>6</v>
      </c>
      <c r="B538" s="20">
        <f>COUNTIF($L$498:$L$525,"=6")</f>
        <v>4</v>
      </c>
      <c r="C538" s="8">
        <f t="shared" si="20"/>
        <v>24</v>
      </c>
      <c r="D538" s="20"/>
    </row>
    <row r="539" spans="1:4" ht="12.75">
      <c r="A539" s="138">
        <v>7</v>
      </c>
      <c r="B539" s="20">
        <f>COUNTIF($L$498:$L$525,"=7")</f>
        <v>6</v>
      </c>
      <c r="C539" s="8">
        <f t="shared" si="20"/>
        <v>42</v>
      </c>
      <c r="D539" s="20"/>
    </row>
    <row r="540" spans="1:4" ht="12.75">
      <c r="A540" s="138">
        <v>8</v>
      </c>
      <c r="B540" s="20">
        <f>COUNTIF($L$498:$L$525,"=8")</f>
        <v>6</v>
      </c>
      <c r="C540" s="8">
        <f t="shared" si="20"/>
        <v>48</v>
      </c>
      <c r="D540" s="20"/>
    </row>
    <row r="541" spans="1:4" ht="12.75">
      <c r="A541" s="138">
        <v>9</v>
      </c>
      <c r="B541" s="20">
        <f>COUNTIF($L$498:$L$525,"=9")</f>
        <v>7</v>
      </c>
      <c r="C541" s="8">
        <f t="shared" si="20"/>
        <v>63</v>
      </c>
      <c r="D541" s="20"/>
    </row>
    <row r="542" spans="1:4" ht="13.5" thickBot="1">
      <c r="A542" s="139">
        <v>10</v>
      </c>
      <c r="B542" s="82">
        <f>COUNTIF($L$498:$L$525,"=10")</f>
        <v>1</v>
      </c>
      <c r="C542" s="137">
        <f t="shared" si="20"/>
        <v>10</v>
      </c>
      <c r="D542" s="20"/>
    </row>
    <row r="543" spans="1:4" ht="12.75">
      <c r="A543" s="280" t="s">
        <v>87</v>
      </c>
      <c r="B543" s="24"/>
      <c r="C543" s="29"/>
      <c r="D543" s="20"/>
    </row>
    <row r="544" spans="1:4" ht="12.75">
      <c r="A544" s="281" t="s">
        <v>81</v>
      </c>
      <c r="B544" s="20"/>
      <c r="C544" s="8">
        <f>SUM(B532:B542)</f>
        <v>28</v>
      </c>
      <c r="D544" s="20"/>
    </row>
    <row r="545" spans="1:4" ht="12.75">
      <c r="A545" s="281" t="s">
        <v>82</v>
      </c>
      <c r="B545" s="20"/>
      <c r="C545" s="8">
        <f>SUM(C532:C542)</f>
        <v>206</v>
      </c>
      <c r="D545" s="20"/>
    </row>
    <row r="546" spans="1:4" ht="12.75">
      <c r="A546" s="281" t="s">
        <v>83</v>
      </c>
      <c r="B546" s="20"/>
      <c r="C546" s="132">
        <f>C545/C544</f>
        <v>7.357142857142857</v>
      </c>
      <c r="D546" s="20"/>
    </row>
    <row r="547" spans="1:5" ht="12.75">
      <c r="A547" s="281" t="s">
        <v>84</v>
      </c>
      <c r="B547" s="20"/>
      <c r="C547" s="8">
        <v>10</v>
      </c>
      <c r="D547" s="20"/>
      <c r="E547" s="73"/>
    </row>
    <row r="548" spans="1:4" ht="12.75">
      <c r="A548" s="281" t="s">
        <v>85</v>
      </c>
      <c r="B548" s="20"/>
      <c r="C548" s="113">
        <f>C546/C547</f>
        <v>0.7357142857142857</v>
      </c>
      <c r="D548" s="20"/>
    </row>
    <row r="549" spans="1:4" ht="12.75">
      <c r="A549" s="280" t="s">
        <v>86</v>
      </c>
      <c r="B549" s="24"/>
      <c r="C549" s="114">
        <f>1-C548</f>
        <v>0.26428571428571435</v>
      </c>
      <c r="D549" s="20"/>
    </row>
    <row r="554" spans="1:2" ht="12.75">
      <c r="A554" s="220" t="s">
        <v>172</v>
      </c>
      <c r="B554" s="220" t="s">
        <v>173</v>
      </c>
    </row>
    <row r="555" spans="1:2" ht="12.75">
      <c r="A555" s="16" t="s">
        <v>88</v>
      </c>
      <c r="B555" s="144">
        <v>10</v>
      </c>
    </row>
    <row r="556" spans="1:2" ht="12.75">
      <c r="A556" s="23" t="s">
        <v>89</v>
      </c>
      <c r="B556" s="145">
        <v>0.7</v>
      </c>
    </row>
    <row r="557" spans="1:6" ht="12.75">
      <c r="A557" s="130" t="s">
        <v>78</v>
      </c>
      <c r="B557" s="46" t="s">
        <v>89</v>
      </c>
      <c r="C557" s="326" t="s">
        <v>21</v>
      </c>
      <c r="D557" s="324"/>
      <c r="E557" s="46"/>
      <c r="F557" s="46" t="s">
        <v>93</v>
      </c>
    </row>
    <row r="558" spans="1:6" ht="13.5" thickBot="1">
      <c r="A558" s="141" t="s">
        <v>79</v>
      </c>
      <c r="B558" s="60" t="s">
        <v>91</v>
      </c>
      <c r="C558" s="111" t="s">
        <v>90</v>
      </c>
      <c r="D558" s="111" t="s">
        <v>22</v>
      </c>
      <c r="E558" s="60" t="s">
        <v>92</v>
      </c>
      <c r="F558" s="60" t="s">
        <v>63</v>
      </c>
    </row>
    <row r="559" spans="1:6" ht="13.5" thickTop="1">
      <c r="A559" s="142">
        <v>0</v>
      </c>
      <c r="B559" s="282">
        <f>BINOMDIST(A559,$B$555,$B$556,0)</f>
        <v>5.904900000000006E-06</v>
      </c>
      <c r="C559" s="25">
        <f>B559*$C$544</f>
        <v>0.00016533720000000017</v>
      </c>
      <c r="D559" s="8">
        <f>B532</f>
        <v>0</v>
      </c>
      <c r="E559" s="25">
        <f>D559-C559</f>
        <v>-0.00016533720000000017</v>
      </c>
      <c r="F559" s="113">
        <f>E559^2/C559</f>
        <v>0.00016533720000000017</v>
      </c>
    </row>
    <row r="560" spans="1:6" ht="12.75">
      <c r="A560" s="142">
        <v>1</v>
      </c>
      <c r="B560" s="282">
        <f aca="true" t="shared" si="21" ref="B560:B569">BINOMDIST(A560,$B$555,$B$556,0)</f>
        <v>0.00013778100000000012</v>
      </c>
      <c r="C560" s="25">
        <f aca="true" t="shared" si="22" ref="C560:C569">B560*$C$544</f>
        <v>0.0038578680000000034</v>
      </c>
      <c r="D560" s="8">
        <f aca="true" t="shared" si="23" ref="D560:D569">B533</f>
        <v>0</v>
      </c>
      <c r="E560" s="25">
        <f aca="true" t="shared" si="24" ref="E560:E569">D560-C560</f>
        <v>-0.0038578680000000034</v>
      </c>
      <c r="F560" s="113">
        <f aca="true" t="shared" si="25" ref="F560:F569">E560^2/C560</f>
        <v>0.0038578680000000034</v>
      </c>
    </row>
    <row r="561" spans="1:6" ht="12.75">
      <c r="A561" s="142">
        <v>2</v>
      </c>
      <c r="B561" s="282">
        <f t="shared" si="21"/>
        <v>0.0014467005000000008</v>
      </c>
      <c r="C561" s="25">
        <f t="shared" si="22"/>
        <v>0.040507614000000025</v>
      </c>
      <c r="D561" s="8">
        <f t="shared" si="23"/>
        <v>0</v>
      </c>
      <c r="E561" s="25">
        <f t="shared" si="24"/>
        <v>-0.040507614000000025</v>
      </c>
      <c r="F561" s="113">
        <f t="shared" si="25"/>
        <v>0.040507614000000025</v>
      </c>
    </row>
    <row r="562" spans="1:6" ht="12.75">
      <c r="A562" s="142">
        <v>3</v>
      </c>
      <c r="B562" s="282">
        <f t="shared" si="21"/>
        <v>0.009001692000000004</v>
      </c>
      <c r="C562" s="25">
        <f t="shared" si="22"/>
        <v>0.2520473760000001</v>
      </c>
      <c r="D562" s="8">
        <f t="shared" si="23"/>
        <v>0</v>
      </c>
      <c r="E562" s="25">
        <f t="shared" si="24"/>
        <v>-0.2520473760000001</v>
      </c>
      <c r="F562" s="113">
        <f t="shared" si="25"/>
        <v>0.2520473760000001</v>
      </c>
    </row>
    <row r="563" spans="1:6" ht="12.75">
      <c r="A563" s="142">
        <v>4</v>
      </c>
      <c r="B563" s="282">
        <f t="shared" si="21"/>
        <v>0.036756909000000004</v>
      </c>
      <c r="C563" s="25">
        <f t="shared" si="22"/>
        <v>1.0291934520000001</v>
      </c>
      <c r="D563" s="8">
        <f t="shared" si="23"/>
        <v>1</v>
      </c>
      <c r="E563" s="25">
        <f t="shared" si="24"/>
        <v>-0.02919345200000012</v>
      </c>
      <c r="F563" s="113">
        <f t="shared" si="25"/>
        <v>0.0008280830372755917</v>
      </c>
    </row>
    <row r="564" spans="1:6" ht="12.75">
      <c r="A564" s="142">
        <v>5</v>
      </c>
      <c r="B564" s="282">
        <f t="shared" si="21"/>
        <v>0.10291934520000001</v>
      </c>
      <c r="C564" s="25">
        <f t="shared" si="22"/>
        <v>2.8817416656000003</v>
      </c>
      <c r="D564" s="8">
        <f t="shared" si="23"/>
        <v>3</v>
      </c>
      <c r="E564" s="25">
        <f t="shared" si="24"/>
        <v>0.11825833439999967</v>
      </c>
      <c r="F564" s="113">
        <f t="shared" si="25"/>
        <v>0.004852979648385781</v>
      </c>
    </row>
    <row r="565" spans="1:6" ht="12.75">
      <c r="A565" s="142">
        <v>6</v>
      </c>
      <c r="B565" s="282">
        <f t="shared" si="21"/>
        <v>0.20012094899999996</v>
      </c>
      <c r="C565" s="25">
        <f t="shared" si="22"/>
        <v>5.603386571999999</v>
      </c>
      <c r="D565" s="8">
        <f t="shared" si="23"/>
        <v>4</v>
      </c>
      <c r="E565" s="25">
        <f t="shared" si="24"/>
        <v>-1.603386571999999</v>
      </c>
      <c r="F565" s="113">
        <f t="shared" si="25"/>
        <v>0.4588026305585236</v>
      </c>
    </row>
    <row r="566" spans="1:6" ht="12.75">
      <c r="A566" s="142">
        <v>7</v>
      </c>
      <c r="B566" s="282">
        <f t="shared" si="21"/>
        <v>0.26682793199999993</v>
      </c>
      <c r="C566" s="25">
        <f t="shared" si="22"/>
        <v>7.471182095999998</v>
      </c>
      <c r="D566" s="8">
        <f t="shared" si="23"/>
        <v>6</v>
      </c>
      <c r="E566" s="25">
        <f t="shared" si="24"/>
        <v>-1.471182095999998</v>
      </c>
      <c r="F566" s="113">
        <f t="shared" si="25"/>
        <v>0.2896966948175088</v>
      </c>
    </row>
    <row r="567" spans="1:6" ht="12.75">
      <c r="A567" s="142">
        <v>8</v>
      </c>
      <c r="B567" s="282">
        <f t="shared" si="21"/>
        <v>0.2334744404999999</v>
      </c>
      <c r="C567" s="25">
        <f t="shared" si="22"/>
        <v>6.537284333999997</v>
      </c>
      <c r="D567" s="8">
        <f t="shared" si="23"/>
        <v>6</v>
      </c>
      <c r="E567" s="25">
        <f t="shared" si="24"/>
        <v>-0.5372843339999971</v>
      </c>
      <c r="F567" s="113">
        <f t="shared" si="25"/>
        <v>0.044158161220010435</v>
      </c>
    </row>
    <row r="568" spans="1:6" ht="12.75">
      <c r="A568" s="142">
        <v>9</v>
      </c>
      <c r="B568" s="282">
        <f t="shared" si="21"/>
        <v>0.12106082099999993</v>
      </c>
      <c r="C568" s="25">
        <f t="shared" si="22"/>
        <v>3.389702987999998</v>
      </c>
      <c r="D568" s="8">
        <f t="shared" si="23"/>
        <v>7</v>
      </c>
      <c r="E568" s="25">
        <f t="shared" si="24"/>
        <v>3.610297012000002</v>
      </c>
      <c r="F568" s="113">
        <f t="shared" si="25"/>
        <v>3.8452467844525353</v>
      </c>
    </row>
    <row r="569" spans="1:6" ht="13.5" thickBot="1">
      <c r="A569" s="143">
        <v>10</v>
      </c>
      <c r="B569" s="283">
        <f t="shared" si="21"/>
        <v>0.02824752489999998</v>
      </c>
      <c r="C569" s="109">
        <f t="shared" si="22"/>
        <v>0.7909306971999994</v>
      </c>
      <c r="D569" s="137">
        <f t="shared" si="23"/>
        <v>1</v>
      </c>
      <c r="E569" s="109">
        <f t="shared" si="24"/>
        <v>0.20906930280000058</v>
      </c>
      <c r="F569" s="119">
        <f t="shared" si="25"/>
        <v>0.05526397385765591</v>
      </c>
    </row>
    <row r="570" spans="1:6" ht="12.75">
      <c r="A570" s="19" t="s">
        <v>40</v>
      </c>
      <c r="B570" s="114">
        <f>SUM(B559:B569)</f>
        <v>0.9999999999999997</v>
      </c>
      <c r="C570" s="53">
        <f>SUM(C559:C569)</f>
        <v>27.99999999999999</v>
      </c>
      <c r="D570" s="30">
        <f>SUM(D559:D569)</f>
        <v>28</v>
      </c>
      <c r="E570" s="25">
        <f>SUM(E559:E569)</f>
        <v>7.993605777301127E-15</v>
      </c>
      <c r="F570" s="223">
        <f>SUM(F559:F569)</f>
        <v>4.9954275027918955</v>
      </c>
    </row>
    <row r="571" spans="1:6" ht="12.75">
      <c r="A571" s="23"/>
      <c r="B571" s="24"/>
      <c r="C571" s="24"/>
      <c r="D571" s="136" t="s">
        <v>94</v>
      </c>
      <c r="E571" s="135"/>
      <c r="F571" s="284">
        <f>CHIDIST(F570,10)</f>
        <v>0.8914832579853804</v>
      </c>
    </row>
    <row r="593" spans="2:3" ht="12.75">
      <c r="B593" s="220" t="s">
        <v>174</v>
      </c>
      <c r="C593" s="220" t="s">
        <v>175</v>
      </c>
    </row>
    <row r="595" ht="12.75">
      <c r="A595" s="125" t="s">
        <v>95</v>
      </c>
    </row>
    <row r="597" spans="1:2" ht="12.75">
      <c r="A597" s="146"/>
      <c r="B597" s="3" t="s">
        <v>1</v>
      </c>
    </row>
    <row r="598" spans="1:2" ht="13.5" thickBot="1">
      <c r="A598" s="147" t="s">
        <v>3</v>
      </c>
      <c r="B598" s="5" t="s">
        <v>5</v>
      </c>
    </row>
    <row r="599" spans="1:2" ht="13.5" thickTop="1">
      <c r="A599" s="19">
        <v>1</v>
      </c>
      <c r="B599" s="8">
        <v>114</v>
      </c>
    </row>
    <row r="600" spans="1:2" ht="12.75">
      <c r="A600" s="19">
        <v>2</v>
      </c>
      <c r="B600" s="8">
        <v>180</v>
      </c>
    </row>
    <row r="601" spans="1:2" ht="12.75">
      <c r="A601" s="19">
        <v>3</v>
      </c>
      <c r="B601" s="8">
        <v>288</v>
      </c>
    </row>
    <row r="602" spans="1:2" ht="12.75">
      <c r="A602" s="19">
        <v>4</v>
      </c>
      <c r="B602" s="8">
        <v>126</v>
      </c>
    </row>
    <row r="603" spans="1:2" ht="12.75">
      <c r="A603" s="19">
        <v>5</v>
      </c>
      <c r="B603" s="8">
        <v>102</v>
      </c>
    </row>
    <row r="604" spans="1:2" ht="12.75">
      <c r="A604" s="19">
        <v>6</v>
      </c>
      <c r="B604" s="8">
        <v>42</v>
      </c>
    </row>
    <row r="605" spans="1:2" ht="12.75">
      <c r="A605" s="19">
        <v>7</v>
      </c>
      <c r="B605" s="8">
        <v>216</v>
      </c>
    </row>
    <row r="606" spans="1:2" ht="12.75">
      <c r="A606" s="19">
        <v>8</v>
      </c>
      <c r="B606" s="8">
        <v>276</v>
      </c>
    </row>
    <row r="607" spans="1:2" ht="12.75">
      <c r="A607" s="19">
        <v>9</v>
      </c>
      <c r="B607" s="8">
        <v>168</v>
      </c>
    </row>
    <row r="608" spans="1:2" ht="12.75">
      <c r="A608" s="19">
        <v>10</v>
      </c>
      <c r="B608" s="8">
        <v>114</v>
      </c>
    </row>
    <row r="609" spans="1:2" ht="12.75">
      <c r="A609" s="19">
        <v>11</v>
      </c>
      <c r="B609" s="8">
        <v>204</v>
      </c>
    </row>
    <row r="610" spans="1:2" ht="12.75">
      <c r="A610" s="19">
        <v>12</v>
      </c>
      <c r="B610" s="8">
        <v>288</v>
      </c>
    </row>
    <row r="611" spans="1:2" ht="12.75">
      <c r="A611" s="19">
        <v>13</v>
      </c>
      <c r="B611" s="8">
        <v>144</v>
      </c>
    </row>
    <row r="612" spans="1:2" ht="12.75">
      <c r="A612" s="19">
        <v>14</v>
      </c>
      <c r="B612" s="8">
        <v>18</v>
      </c>
    </row>
    <row r="613" spans="1:2" ht="12.75">
      <c r="A613" s="19">
        <v>15</v>
      </c>
      <c r="B613" s="8">
        <v>210</v>
      </c>
    </row>
    <row r="614" spans="1:2" ht="12.75">
      <c r="A614" s="19">
        <v>16</v>
      </c>
      <c r="B614" s="8">
        <v>150</v>
      </c>
    </row>
    <row r="615" spans="1:2" ht="12.75">
      <c r="A615" s="19">
        <v>17</v>
      </c>
      <c r="B615" s="8">
        <v>276</v>
      </c>
    </row>
    <row r="616" spans="1:2" ht="12.75">
      <c r="A616" s="19">
        <v>18</v>
      </c>
      <c r="B616" s="8">
        <v>222</v>
      </c>
    </row>
    <row r="617" spans="1:2" ht="12.75">
      <c r="A617" s="19">
        <v>19</v>
      </c>
      <c r="B617" s="8">
        <v>234</v>
      </c>
    </row>
    <row r="618" spans="1:2" ht="12.75">
      <c r="A618" s="19">
        <v>20</v>
      </c>
      <c r="B618" s="8">
        <v>198</v>
      </c>
    </row>
    <row r="619" spans="1:2" ht="12.75">
      <c r="A619" s="19">
        <v>21</v>
      </c>
      <c r="B619" s="8">
        <v>114</v>
      </c>
    </row>
    <row r="620" spans="1:2" ht="12.75">
      <c r="A620" s="19">
        <v>22</v>
      </c>
      <c r="B620" s="8">
        <v>180</v>
      </c>
    </row>
    <row r="621" spans="1:2" ht="12.75">
      <c r="A621" s="19">
        <v>23</v>
      </c>
      <c r="B621" s="8">
        <v>114</v>
      </c>
    </row>
    <row r="622" spans="1:2" ht="12.75">
      <c r="A622" s="19">
        <v>24</v>
      </c>
      <c r="B622" s="8">
        <v>162</v>
      </c>
    </row>
    <row r="623" spans="1:2" ht="12.75">
      <c r="A623" s="19">
        <v>25</v>
      </c>
      <c r="B623" s="8">
        <v>282</v>
      </c>
    </row>
    <row r="624" spans="1:2" ht="12.75">
      <c r="A624" s="19">
        <v>26</v>
      </c>
      <c r="B624" s="8">
        <v>156</v>
      </c>
    </row>
    <row r="625" spans="1:2" ht="12.75">
      <c r="A625" s="19">
        <v>27</v>
      </c>
      <c r="B625" s="8">
        <v>270</v>
      </c>
    </row>
    <row r="626" spans="1:2" ht="12.75">
      <c r="A626" s="19">
        <v>28</v>
      </c>
      <c r="B626" s="8">
        <v>168</v>
      </c>
    </row>
    <row r="627" spans="1:2" ht="12.75">
      <c r="A627" s="19">
        <v>29</v>
      </c>
      <c r="B627" s="8">
        <v>240</v>
      </c>
    </row>
    <row r="628" spans="1:2" ht="12.75">
      <c r="A628" s="19">
        <v>30</v>
      </c>
      <c r="B628" s="8">
        <v>168</v>
      </c>
    </row>
    <row r="629" spans="1:2" ht="12.75">
      <c r="A629" s="19">
        <v>31</v>
      </c>
      <c r="B629" s="8">
        <v>162</v>
      </c>
    </row>
    <row r="630" spans="1:2" ht="12.75">
      <c r="A630" s="19">
        <v>32</v>
      </c>
      <c r="B630" s="8">
        <v>228</v>
      </c>
    </row>
    <row r="631" spans="1:2" ht="12.75">
      <c r="A631" s="19">
        <v>33</v>
      </c>
      <c r="B631" s="8">
        <v>72</v>
      </c>
    </row>
    <row r="632" spans="1:2" ht="12.75">
      <c r="A632" s="19">
        <v>34</v>
      </c>
      <c r="B632" s="8">
        <v>222</v>
      </c>
    </row>
    <row r="633" spans="1:2" ht="12.75">
      <c r="A633" s="19">
        <v>35</v>
      </c>
      <c r="B633" s="8">
        <v>126</v>
      </c>
    </row>
    <row r="634" spans="1:2" ht="12.75">
      <c r="A634" s="19">
        <v>36</v>
      </c>
      <c r="B634" s="8">
        <v>174</v>
      </c>
    </row>
    <row r="635" spans="1:2" ht="12.75">
      <c r="A635" s="19">
        <v>37</v>
      </c>
      <c r="B635" s="8">
        <v>204</v>
      </c>
    </row>
    <row r="636" spans="1:2" ht="12.75">
      <c r="A636" s="19">
        <v>38</v>
      </c>
      <c r="B636" s="8">
        <v>210</v>
      </c>
    </row>
    <row r="637" spans="1:2" ht="12.75">
      <c r="A637" s="19">
        <v>39</v>
      </c>
      <c r="B637" s="8">
        <v>180</v>
      </c>
    </row>
    <row r="638" spans="1:2" ht="12.75">
      <c r="A638" s="19">
        <v>40</v>
      </c>
      <c r="B638" s="8">
        <v>114</v>
      </c>
    </row>
    <row r="639" spans="1:2" ht="12.75">
      <c r="A639" s="19">
        <v>41</v>
      </c>
      <c r="B639" s="8">
        <v>222</v>
      </c>
    </row>
    <row r="640" spans="1:2" ht="12.75">
      <c r="A640" s="19">
        <v>42</v>
      </c>
      <c r="B640" s="8">
        <v>156</v>
      </c>
    </row>
    <row r="641" spans="1:2" ht="12.75">
      <c r="A641" s="19">
        <v>43</v>
      </c>
      <c r="B641" s="8">
        <v>252</v>
      </c>
    </row>
    <row r="642" spans="1:2" ht="12.75">
      <c r="A642" s="19">
        <v>44</v>
      </c>
      <c r="B642" s="8">
        <v>180</v>
      </c>
    </row>
    <row r="643" spans="1:2" ht="12.75">
      <c r="A643" s="19">
        <v>45</v>
      </c>
      <c r="B643" s="8">
        <v>78</v>
      </c>
    </row>
    <row r="644" spans="1:2" ht="12.75">
      <c r="A644" s="19">
        <v>46</v>
      </c>
      <c r="B644" s="8">
        <v>180</v>
      </c>
    </row>
    <row r="645" spans="1:2" ht="12.75">
      <c r="A645" s="19">
        <v>47</v>
      </c>
      <c r="B645" s="8">
        <v>216</v>
      </c>
    </row>
    <row r="646" spans="1:2" ht="12.75">
      <c r="A646" s="19">
        <v>48</v>
      </c>
      <c r="B646" s="8">
        <v>156</v>
      </c>
    </row>
    <row r="647" spans="1:2" ht="12.75">
      <c r="A647" s="19">
        <v>49</v>
      </c>
      <c r="B647" s="8">
        <v>240</v>
      </c>
    </row>
    <row r="648" spans="1:2" ht="12.75">
      <c r="A648" s="19">
        <v>50</v>
      </c>
      <c r="B648" s="8">
        <v>180</v>
      </c>
    </row>
    <row r="649" spans="1:2" ht="12.75">
      <c r="A649" s="19">
        <v>51</v>
      </c>
      <c r="B649" s="8">
        <v>186</v>
      </c>
    </row>
    <row r="650" spans="1:2" ht="12.75">
      <c r="A650" s="19">
        <v>52</v>
      </c>
      <c r="B650" s="8">
        <v>264</v>
      </c>
    </row>
    <row r="651" spans="1:2" ht="12.75">
      <c r="A651" s="19">
        <v>53</v>
      </c>
      <c r="B651" s="8">
        <v>120</v>
      </c>
    </row>
    <row r="652" spans="1:2" ht="12.75">
      <c r="A652" s="19">
        <v>54</v>
      </c>
      <c r="B652" s="8">
        <v>174</v>
      </c>
    </row>
    <row r="653" spans="1:2" ht="12.75">
      <c r="A653" s="19">
        <v>55</v>
      </c>
      <c r="B653" s="8">
        <v>174</v>
      </c>
    </row>
    <row r="654" spans="1:2" ht="12.75">
      <c r="A654" s="19">
        <v>56</v>
      </c>
      <c r="B654" s="8">
        <v>102</v>
      </c>
    </row>
    <row r="655" spans="1:2" ht="12.75">
      <c r="A655" s="19">
        <v>57</v>
      </c>
      <c r="B655" s="8">
        <v>138</v>
      </c>
    </row>
    <row r="656" spans="1:2" ht="12.75">
      <c r="A656" s="19">
        <v>58</v>
      </c>
      <c r="B656" s="8">
        <v>168</v>
      </c>
    </row>
    <row r="657" spans="1:2" ht="12.75">
      <c r="A657" s="19">
        <v>59</v>
      </c>
      <c r="B657" s="8">
        <v>108</v>
      </c>
    </row>
    <row r="658" spans="1:2" ht="12.75">
      <c r="A658" s="19">
        <v>60</v>
      </c>
      <c r="B658" s="8">
        <v>96</v>
      </c>
    </row>
    <row r="659" spans="1:2" ht="12.75">
      <c r="A659" s="19">
        <v>61</v>
      </c>
      <c r="B659" s="8">
        <v>192</v>
      </c>
    </row>
    <row r="660" spans="1:2" ht="12.75">
      <c r="A660" s="19">
        <v>62</v>
      </c>
      <c r="B660" s="8">
        <v>234</v>
      </c>
    </row>
    <row r="661" spans="1:2" ht="12.75">
      <c r="A661" s="19">
        <v>63</v>
      </c>
      <c r="B661" s="8">
        <v>186</v>
      </c>
    </row>
    <row r="662" spans="1:2" ht="12.75">
      <c r="A662" s="19">
        <v>64</v>
      </c>
      <c r="B662" s="8">
        <v>180</v>
      </c>
    </row>
    <row r="663" spans="1:2" ht="12.75">
      <c r="A663" s="19">
        <v>65</v>
      </c>
      <c r="B663" s="8">
        <v>198</v>
      </c>
    </row>
    <row r="664" spans="1:2" ht="12.75">
      <c r="A664" s="19">
        <v>66</v>
      </c>
      <c r="B664" s="8">
        <v>234</v>
      </c>
    </row>
    <row r="665" spans="1:2" ht="12.75">
      <c r="A665" s="19">
        <v>67</v>
      </c>
      <c r="B665" s="8">
        <v>186</v>
      </c>
    </row>
    <row r="666" spans="1:2" ht="12.75">
      <c r="A666" s="19">
        <v>68</v>
      </c>
      <c r="B666" s="8">
        <v>84</v>
      </c>
    </row>
    <row r="667" spans="1:2" ht="12.75">
      <c r="A667" s="19">
        <v>69</v>
      </c>
      <c r="B667" s="8">
        <v>156</v>
      </c>
    </row>
    <row r="668" spans="1:2" ht="12.75">
      <c r="A668" s="19">
        <v>70</v>
      </c>
      <c r="B668" s="8">
        <v>210</v>
      </c>
    </row>
    <row r="669" spans="1:2" ht="12.75">
      <c r="A669" s="19">
        <v>71</v>
      </c>
      <c r="B669" s="8">
        <v>180</v>
      </c>
    </row>
    <row r="670" spans="1:2" ht="12.75">
      <c r="A670" s="19">
        <v>72</v>
      </c>
      <c r="B670" s="8">
        <v>138</v>
      </c>
    </row>
    <row r="671" spans="1:2" ht="12.75">
      <c r="A671" s="19">
        <v>73</v>
      </c>
      <c r="B671" s="8">
        <v>120</v>
      </c>
    </row>
    <row r="672" spans="1:2" ht="12.75">
      <c r="A672" s="19">
        <v>74</v>
      </c>
      <c r="B672" s="8">
        <v>246</v>
      </c>
    </row>
    <row r="673" spans="1:2" ht="12.75">
      <c r="A673" s="19">
        <v>75</v>
      </c>
      <c r="B673" s="8">
        <v>186</v>
      </c>
    </row>
    <row r="674" spans="1:2" ht="12.75">
      <c r="A674" s="19">
        <v>76</v>
      </c>
      <c r="B674" s="8">
        <v>42</v>
      </c>
    </row>
    <row r="675" spans="1:2" ht="12.75">
      <c r="A675" s="19">
        <v>77</v>
      </c>
      <c r="B675" s="8">
        <v>204</v>
      </c>
    </row>
    <row r="676" spans="1:2" ht="12.75">
      <c r="A676" s="19">
        <v>78</v>
      </c>
      <c r="B676" s="8">
        <v>84</v>
      </c>
    </row>
    <row r="677" spans="1:2" ht="12.75">
      <c r="A677" s="19">
        <v>79</v>
      </c>
      <c r="B677" s="8">
        <v>204</v>
      </c>
    </row>
    <row r="678" spans="1:2" ht="12.75">
      <c r="A678" s="19">
        <v>80</v>
      </c>
      <c r="B678" s="8">
        <v>192</v>
      </c>
    </row>
    <row r="679" spans="1:2" ht="12.75">
      <c r="A679" s="19">
        <v>81</v>
      </c>
      <c r="B679" s="8">
        <v>246</v>
      </c>
    </row>
    <row r="680" spans="1:2" ht="12.75">
      <c r="A680" s="19">
        <v>82</v>
      </c>
      <c r="B680" s="8">
        <v>174</v>
      </c>
    </row>
    <row r="681" spans="1:2" ht="12.75">
      <c r="A681" s="19">
        <v>83</v>
      </c>
      <c r="B681" s="8">
        <v>258</v>
      </c>
    </row>
    <row r="682" spans="1:2" ht="12.75">
      <c r="A682" s="19">
        <v>84</v>
      </c>
      <c r="B682" s="8">
        <v>234</v>
      </c>
    </row>
    <row r="683" spans="1:2" ht="12.75">
      <c r="A683" s="19">
        <v>85</v>
      </c>
      <c r="B683" s="8">
        <v>144</v>
      </c>
    </row>
    <row r="684" spans="1:2" ht="12.75">
      <c r="A684" s="19">
        <v>86</v>
      </c>
      <c r="B684" s="8">
        <v>138</v>
      </c>
    </row>
    <row r="685" spans="1:2" ht="12.75">
      <c r="A685" s="19">
        <v>87</v>
      </c>
      <c r="B685" s="8">
        <v>228</v>
      </c>
    </row>
    <row r="686" spans="1:2" ht="12.75">
      <c r="A686" s="19">
        <v>88</v>
      </c>
      <c r="B686" s="8">
        <v>342</v>
      </c>
    </row>
    <row r="687" spans="1:2" ht="12.75">
      <c r="A687" s="19">
        <v>89</v>
      </c>
      <c r="B687" s="8">
        <v>174</v>
      </c>
    </row>
    <row r="688" spans="1:2" ht="12.75">
      <c r="A688" s="19">
        <v>90</v>
      </c>
      <c r="B688" s="8">
        <v>150</v>
      </c>
    </row>
    <row r="689" spans="1:2" ht="12.75">
      <c r="A689" s="19">
        <v>91</v>
      </c>
      <c r="B689" s="8">
        <v>162</v>
      </c>
    </row>
    <row r="690" spans="1:2" ht="12.75">
      <c r="A690" s="19">
        <v>92</v>
      </c>
      <c r="B690" s="8">
        <v>198</v>
      </c>
    </row>
    <row r="691" spans="1:2" ht="12.75">
      <c r="A691" s="19">
        <v>93</v>
      </c>
      <c r="B691" s="8">
        <v>174</v>
      </c>
    </row>
    <row r="692" spans="1:2" ht="12.75">
      <c r="A692" s="19">
        <v>94</v>
      </c>
      <c r="B692" s="8">
        <v>126</v>
      </c>
    </row>
    <row r="693" spans="1:2" ht="12.75">
      <c r="A693" s="19">
        <v>95</v>
      </c>
      <c r="B693" s="8">
        <v>126</v>
      </c>
    </row>
    <row r="694" spans="1:2" ht="12.75">
      <c r="A694" s="19">
        <v>96</v>
      </c>
      <c r="B694" s="8">
        <v>246</v>
      </c>
    </row>
    <row r="695" spans="1:2" ht="12.75">
      <c r="A695" s="19">
        <v>97</v>
      </c>
      <c r="B695" s="8">
        <v>72</v>
      </c>
    </row>
    <row r="696" spans="1:2" ht="12.75">
      <c r="A696" s="19">
        <v>98</v>
      </c>
      <c r="B696" s="8">
        <v>252</v>
      </c>
    </row>
    <row r="697" spans="1:2" ht="12.75">
      <c r="A697" s="19">
        <v>99</v>
      </c>
      <c r="B697" s="8">
        <v>126</v>
      </c>
    </row>
    <row r="698" spans="1:2" ht="12.75">
      <c r="A698" s="19">
        <v>100</v>
      </c>
      <c r="B698" s="8">
        <v>270</v>
      </c>
    </row>
    <row r="699" spans="1:2" ht="12.75">
      <c r="A699" s="19">
        <v>101</v>
      </c>
      <c r="B699" s="8">
        <v>252</v>
      </c>
    </row>
    <row r="700" spans="1:2" ht="12.75">
      <c r="A700" s="19">
        <v>102</v>
      </c>
      <c r="B700" s="8">
        <v>150</v>
      </c>
    </row>
    <row r="701" spans="1:2" ht="12.75">
      <c r="A701" s="19">
        <v>103</v>
      </c>
      <c r="B701" s="8">
        <v>210</v>
      </c>
    </row>
    <row r="702" spans="1:2" ht="12.75">
      <c r="A702" s="19">
        <v>104</v>
      </c>
      <c r="B702" s="8">
        <v>180</v>
      </c>
    </row>
    <row r="703" spans="1:2" ht="12.75">
      <c r="A703" s="19">
        <v>105</v>
      </c>
      <c r="B703" s="8">
        <v>186</v>
      </c>
    </row>
    <row r="704" spans="1:2" ht="12.75">
      <c r="A704" s="19">
        <v>106</v>
      </c>
      <c r="B704" s="8">
        <v>114</v>
      </c>
    </row>
    <row r="705" spans="1:2" ht="12.75">
      <c r="A705" s="19">
        <v>107</v>
      </c>
      <c r="B705" s="8">
        <v>108</v>
      </c>
    </row>
    <row r="706" spans="1:2" ht="12.75">
      <c r="A706" s="19">
        <v>108</v>
      </c>
      <c r="B706" s="8">
        <v>150</v>
      </c>
    </row>
    <row r="707" spans="1:2" ht="12.75">
      <c r="A707" s="19">
        <v>109</v>
      </c>
      <c r="B707" s="8">
        <v>138</v>
      </c>
    </row>
    <row r="708" spans="1:2" ht="12.75">
      <c r="A708" s="19">
        <v>110</v>
      </c>
      <c r="B708" s="8">
        <v>168</v>
      </c>
    </row>
    <row r="709" spans="1:2" ht="12.75">
      <c r="A709" s="19">
        <v>111</v>
      </c>
      <c r="B709" s="8">
        <v>186</v>
      </c>
    </row>
    <row r="710" spans="1:2" ht="12.75">
      <c r="A710" s="19">
        <v>112</v>
      </c>
      <c r="B710" s="8">
        <v>246</v>
      </c>
    </row>
    <row r="711" spans="1:2" ht="12.75">
      <c r="A711" s="19">
        <v>113</v>
      </c>
      <c r="B711" s="8">
        <v>126</v>
      </c>
    </row>
    <row r="712" spans="1:2" ht="12.75">
      <c r="A712" s="19">
        <v>114</v>
      </c>
      <c r="B712" s="8">
        <v>180</v>
      </c>
    </row>
    <row r="713" spans="1:2" ht="12.75">
      <c r="A713" s="19">
        <v>115</v>
      </c>
      <c r="B713" s="8">
        <v>198</v>
      </c>
    </row>
    <row r="714" spans="1:2" ht="12.75">
      <c r="A714" s="19">
        <v>116</v>
      </c>
      <c r="B714" s="8">
        <v>144</v>
      </c>
    </row>
    <row r="715" spans="1:2" ht="12.75">
      <c r="A715" s="19">
        <v>117</v>
      </c>
      <c r="B715" s="8">
        <v>132</v>
      </c>
    </row>
    <row r="716" spans="1:2" ht="12.75">
      <c r="A716" s="19">
        <v>118</v>
      </c>
      <c r="B716" s="8">
        <v>210</v>
      </c>
    </row>
    <row r="717" spans="1:2" ht="12.75">
      <c r="A717" s="19">
        <v>119</v>
      </c>
      <c r="B717" s="8">
        <v>102</v>
      </c>
    </row>
    <row r="718" spans="1:2" ht="12.75">
      <c r="A718" s="19">
        <v>120</v>
      </c>
      <c r="B718" s="8">
        <v>96</v>
      </c>
    </row>
    <row r="719" spans="1:2" ht="12.75">
      <c r="A719" s="19">
        <v>121</v>
      </c>
      <c r="B719" s="8">
        <v>318</v>
      </c>
    </row>
    <row r="720" spans="1:2" ht="12.75">
      <c r="A720" s="19">
        <v>122</v>
      </c>
      <c r="B720" s="8">
        <v>246</v>
      </c>
    </row>
    <row r="721" spans="1:2" ht="12.75">
      <c r="A721" s="19">
        <v>123</v>
      </c>
      <c r="B721" s="8">
        <v>150</v>
      </c>
    </row>
    <row r="722" spans="1:2" ht="12.75">
      <c r="A722" s="19">
        <v>124</v>
      </c>
      <c r="B722" s="8">
        <v>120</v>
      </c>
    </row>
    <row r="723" spans="1:2" ht="12.75">
      <c r="A723" s="19">
        <v>125</v>
      </c>
      <c r="B723" s="8">
        <v>204</v>
      </c>
    </row>
    <row r="724" spans="1:2" ht="12.75">
      <c r="A724" s="19">
        <v>126</v>
      </c>
      <c r="B724" s="8">
        <v>204</v>
      </c>
    </row>
    <row r="725" spans="1:2" ht="12.75">
      <c r="A725" s="19">
        <v>127</v>
      </c>
      <c r="B725" s="8">
        <v>198</v>
      </c>
    </row>
    <row r="726" spans="1:2" ht="12.75">
      <c r="A726" s="19">
        <v>128</v>
      </c>
      <c r="B726" s="8">
        <v>156</v>
      </c>
    </row>
    <row r="727" spans="1:2" ht="12.75">
      <c r="A727" s="19">
        <v>129</v>
      </c>
      <c r="B727" s="8">
        <v>192</v>
      </c>
    </row>
    <row r="728" spans="1:2" ht="12.75">
      <c r="A728" s="19">
        <v>130</v>
      </c>
      <c r="B728" s="8">
        <v>216</v>
      </c>
    </row>
    <row r="729" spans="1:2" ht="12.75">
      <c r="A729" s="19">
        <v>131</v>
      </c>
      <c r="B729" s="8">
        <v>162</v>
      </c>
    </row>
    <row r="730" spans="1:2" ht="12.75">
      <c r="A730" s="19">
        <v>132</v>
      </c>
      <c r="B730" s="8">
        <v>108</v>
      </c>
    </row>
    <row r="731" spans="1:2" ht="12.75">
      <c r="A731" s="19">
        <v>133</v>
      </c>
      <c r="B731" s="8">
        <v>156</v>
      </c>
    </row>
    <row r="732" spans="1:2" ht="12.75">
      <c r="A732" s="19">
        <v>134</v>
      </c>
      <c r="B732" s="8">
        <v>252</v>
      </c>
    </row>
    <row r="733" spans="1:2" ht="12.75">
      <c r="A733" s="19">
        <v>135</v>
      </c>
      <c r="B733" s="8">
        <v>186</v>
      </c>
    </row>
    <row r="734" spans="1:2" ht="12.75">
      <c r="A734" s="19">
        <v>136</v>
      </c>
      <c r="B734" s="8">
        <v>180</v>
      </c>
    </row>
    <row r="735" spans="1:2" ht="12.75">
      <c r="A735" s="19">
        <v>137</v>
      </c>
      <c r="B735" s="8">
        <v>144</v>
      </c>
    </row>
    <row r="736" spans="1:2" ht="12.75">
      <c r="A736" s="19">
        <v>138</v>
      </c>
      <c r="B736" s="8">
        <v>120</v>
      </c>
    </row>
    <row r="737" spans="1:2" ht="12.75">
      <c r="A737" s="19">
        <v>139</v>
      </c>
      <c r="B737" s="8">
        <v>180</v>
      </c>
    </row>
    <row r="738" spans="1:2" ht="12.75">
      <c r="A738" s="19">
        <v>140</v>
      </c>
      <c r="B738" s="8">
        <v>90</v>
      </c>
    </row>
    <row r="739" spans="1:2" ht="12.75">
      <c r="A739" s="19">
        <v>141</v>
      </c>
      <c r="B739" s="8">
        <v>342</v>
      </c>
    </row>
    <row r="740" spans="1:2" ht="12.75">
      <c r="A740" s="19">
        <v>142</v>
      </c>
      <c r="B740" s="8">
        <v>258</v>
      </c>
    </row>
    <row r="741" spans="1:2" ht="12.75">
      <c r="A741" s="19">
        <v>143</v>
      </c>
      <c r="B741" s="8">
        <v>252</v>
      </c>
    </row>
    <row r="742" spans="1:2" ht="12.75">
      <c r="A742" s="19">
        <v>144</v>
      </c>
      <c r="B742" s="8">
        <v>258</v>
      </c>
    </row>
    <row r="743" spans="1:2" ht="12.75">
      <c r="A743" s="19">
        <v>145</v>
      </c>
      <c r="B743" s="8">
        <v>180</v>
      </c>
    </row>
    <row r="744" spans="1:2" ht="12.75">
      <c r="A744" s="19">
        <v>146</v>
      </c>
      <c r="B744" s="8">
        <v>246</v>
      </c>
    </row>
    <row r="745" spans="1:2" ht="12.75">
      <c r="A745" s="19">
        <v>147</v>
      </c>
      <c r="B745" s="8">
        <v>186</v>
      </c>
    </row>
    <row r="746" spans="1:2" ht="12.75">
      <c r="A746" s="19">
        <v>148</v>
      </c>
      <c r="B746" s="8">
        <v>180</v>
      </c>
    </row>
    <row r="747" spans="1:2" ht="12.75">
      <c r="A747" s="19">
        <v>149</v>
      </c>
      <c r="B747" s="8">
        <v>108</v>
      </c>
    </row>
    <row r="748" spans="1:2" ht="12.75">
      <c r="A748" s="19">
        <v>150</v>
      </c>
      <c r="B748" s="8">
        <v>192</v>
      </c>
    </row>
    <row r="749" spans="1:2" ht="12.75">
      <c r="A749" s="19">
        <v>151</v>
      </c>
      <c r="B749" s="8">
        <v>180</v>
      </c>
    </row>
    <row r="750" spans="1:2" ht="12.75">
      <c r="A750" s="19">
        <v>152</v>
      </c>
      <c r="B750" s="8">
        <v>318</v>
      </c>
    </row>
    <row r="751" spans="1:2" ht="12.75">
      <c r="A751" s="19">
        <v>153</v>
      </c>
      <c r="B751" s="8">
        <v>168</v>
      </c>
    </row>
    <row r="752" spans="1:2" ht="12.75">
      <c r="A752" s="19">
        <v>154</v>
      </c>
      <c r="B752" s="8">
        <v>198</v>
      </c>
    </row>
    <row r="753" spans="1:2" ht="12.75">
      <c r="A753" s="19">
        <v>155</v>
      </c>
      <c r="B753" s="8">
        <v>180</v>
      </c>
    </row>
    <row r="754" spans="1:2" ht="12.75">
      <c r="A754" s="19">
        <v>156</v>
      </c>
      <c r="B754" s="8">
        <v>228</v>
      </c>
    </row>
    <row r="755" spans="1:2" ht="12.75">
      <c r="A755" s="19">
        <v>157</v>
      </c>
      <c r="B755" s="8">
        <v>264</v>
      </c>
    </row>
    <row r="756" spans="1:2" ht="12.75">
      <c r="A756" s="19">
        <v>158</v>
      </c>
      <c r="B756" s="8">
        <v>90</v>
      </c>
    </row>
    <row r="757" spans="1:2" ht="12.75">
      <c r="A757" s="19">
        <v>159</v>
      </c>
      <c r="B757" s="8">
        <v>132</v>
      </c>
    </row>
    <row r="758" spans="1:2" ht="12.75">
      <c r="A758" s="19">
        <v>160</v>
      </c>
      <c r="B758" s="8">
        <v>198</v>
      </c>
    </row>
    <row r="759" spans="1:2" ht="12.75">
      <c r="A759" s="19">
        <v>161</v>
      </c>
      <c r="B759" s="8">
        <v>144</v>
      </c>
    </row>
    <row r="760" spans="1:2" ht="12.75">
      <c r="A760" s="19">
        <v>162</v>
      </c>
      <c r="B760" s="8">
        <v>294</v>
      </c>
    </row>
    <row r="761" spans="1:2" ht="12.75">
      <c r="A761" s="19">
        <v>163</v>
      </c>
      <c r="B761" s="8">
        <v>78</v>
      </c>
    </row>
    <row r="762" spans="1:2" ht="12.75">
      <c r="A762" s="19">
        <v>164</v>
      </c>
      <c r="B762" s="8">
        <v>162</v>
      </c>
    </row>
    <row r="763" spans="1:2" ht="12.75">
      <c r="A763" s="19">
        <v>165</v>
      </c>
      <c r="B763" s="8">
        <v>294</v>
      </c>
    </row>
    <row r="764" spans="1:2" ht="12.75">
      <c r="A764" s="19">
        <v>166</v>
      </c>
      <c r="B764" s="8">
        <v>234</v>
      </c>
    </row>
    <row r="765" spans="1:2" ht="12.75">
      <c r="A765" s="19">
        <v>167</v>
      </c>
      <c r="B765" s="8">
        <v>162</v>
      </c>
    </row>
    <row r="766" spans="1:2" ht="12.75">
      <c r="A766" s="19">
        <v>168</v>
      </c>
      <c r="B766" s="8">
        <v>198</v>
      </c>
    </row>
    <row r="767" spans="1:2" ht="12.75">
      <c r="A767" s="19">
        <v>169</v>
      </c>
      <c r="B767" s="8">
        <v>102</v>
      </c>
    </row>
    <row r="768" spans="1:2" ht="12.75">
      <c r="A768" s="19">
        <v>170</v>
      </c>
      <c r="B768" s="8">
        <v>108</v>
      </c>
    </row>
    <row r="769" spans="1:2" ht="12.75">
      <c r="A769" s="19">
        <v>171</v>
      </c>
      <c r="B769" s="8">
        <v>132</v>
      </c>
    </row>
    <row r="770" spans="1:2" ht="12.75">
      <c r="A770" s="19">
        <v>172</v>
      </c>
      <c r="B770" s="8">
        <v>252</v>
      </c>
    </row>
    <row r="771" spans="1:2" ht="12.75">
      <c r="A771" s="19">
        <v>173</v>
      </c>
      <c r="B771" s="8">
        <v>180</v>
      </c>
    </row>
    <row r="772" spans="1:2" ht="12.75">
      <c r="A772" s="19">
        <v>174</v>
      </c>
      <c r="B772" s="8">
        <v>282</v>
      </c>
    </row>
    <row r="773" spans="1:2" ht="12.75">
      <c r="A773" s="19">
        <v>175</v>
      </c>
      <c r="B773" s="8">
        <v>174</v>
      </c>
    </row>
    <row r="774" spans="1:2" ht="12.75">
      <c r="A774" s="19">
        <v>176</v>
      </c>
      <c r="B774" s="8">
        <v>132</v>
      </c>
    </row>
    <row r="775" spans="1:2" ht="12.75">
      <c r="A775" s="19">
        <v>177</v>
      </c>
      <c r="B775" s="8">
        <v>240</v>
      </c>
    </row>
    <row r="776" spans="1:2" ht="12.75">
      <c r="A776" s="19">
        <v>178</v>
      </c>
      <c r="B776" s="8">
        <v>144</v>
      </c>
    </row>
    <row r="777" spans="1:2" ht="12.75">
      <c r="A777" s="19">
        <v>179</v>
      </c>
      <c r="B777" s="8">
        <v>210</v>
      </c>
    </row>
    <row r="778" spans="1:2" ht="12.75">
      <c r="A778" s="19">
        <v>180</v>
      </c>
      <c r="B778" s="8">
        <v>240</v>
      </c>
    </row>
    <row r="779" spans="1:2" ht="12.75">
      <c r="A779" s="19">
        <v>181</v>
      </c>
      <c r="B779" s="8">
        <v>150</v>
      </c>
    </row>
    <row r="780" spans="1:2" ht="12.75">
      <c r="A780" s="19">
        <v>182</v>
      </c>
      <c r="B780" s="8">
        <v>180</v>
      </c>
    </row>
    <row r="781" spans="1:2" ht="12.75">
      <c r="A781" s="19">
        <v>183</v>
      </c>
      <c r="B781" s="8">
        <v>108</v>
      </c>
    </row>
    <row r="782" spans="1:2" ht="12.75">
      <c r="A782" s="19">
        <v>184</v>
      </c>
      <c r="B782" s="8">
        <v>222</v>
      </c>
    </row>
    <row r="783" spans="1:2" ht="12.75">
      <c r="A783" s="19">
        <v>185</v>
      </c>
      <c r="B783" s="8">
        <v>228</v>
      </c>
    </row>
    <row r="784" spans="1:2" ht="12.75">
      <c r="A784" s="19">
        <v>186</v>
      </c>
      <c r="B784" s="8">
        <v>198</v>
      </c>
    </row>
    <row r="785" spans="1:2" ht="12.75">
      <c r="A785" s="19">
        <v>187</v>
      </c>
      <c r="B785" s="8">
        <v>66</v>
      </c>
    </row>
    <row r="786" spans="1:2" ht="12.75">
      <c r="A786" s="19">
        <v>188</v>
      </c>
      <c r="B786" s="8">
        <v>156</v>
      </c>
    </row>
    <row r="787" spans="1:2" ht="12.75">
      <c r="A787" s="19">
        <v>189</v>
      </c>
      <c r="B787" s="8">
        <v>216</v>
      </c>
    </row>
    <row r="788" spans="1:2" ht="12.75">
      <c r="A788" s="19">
        <v>190</v>
      </c>
      <c r="B788" s="8">
        <v>18</v>
      </c>
    </row>
    <row r="789" spans="1:2" ht="12.75">
      <c r="A789" s="19">
        <v>191</v>
      </c>
      <c r="B789" s="8">
        <v>216</v>
      </c>
    </row>
    <row r="790" spans="1:2" ht="12.75">
      <c r="A790" s="19">
        <v>192</v>
      </c>
      <c r="B790" s="8">
        <v>234</v>
      </c>
    </row>
    <row r="791" spans="1:2" ht="12.75">
      <c r="A791" s="19">
        <v>193</v>
      </c>
      <c r="B791" s="8">
        <v>216</v>
      </c>
    </row>
    <row r="792" spans="1:2" ht="12.75">
      <c r="A792" s="19">
        <v>194</v>
      </c>
      <c r="B792" s="8">
        <v>174</v>
      </c>
    </row>
    <row r="793" spans="1:2" ht="12.75">
      <c r="A793" s="19">
        <v>195</v>
      </c>
      <c r="B793" s="8">
        <v>66</v>
      </c>
    </row>
    <row r="794" spans="1:2" ht="12.75">
      <c r="A794" s="19">
        <v>196</v>
      </c>
      <c r="B794" s="8">
        <v>180</v>
      </c>
    </row>
    <row r="795" spans="1:2" ht="12.75">
      <c r="A795" s="19">
        <v>197</v>
      </c>
      <c r="B795" s="8">
        <v>258</v>
      </c>
    </row>
    <row r="796" spans="1:2" ht="12.75">
      <c r="A796" s="19">
        <v>198</v>
      </c>
      <c r="B796" s="8">
        <v>156</v>
      </c>
    </row>
    <row r="797" spans="1:2" ht="12.75">
      <c r="A797" s="19">
        <v>199</v>
      </c>
      <c r="B797" s="8">
        <v>198</v>
      </c>
    </row>
    <row r="798" spans="1:2" ht="12.75">
      <c r="A798" s="19">
        <v>200</v>
      </c>
      <c r="B798" s="8">
        <v>180</v>
      </c>
    </row>
    <row r="799" spans="1:2" ht="12.75">
      <c r="A799" s="19">
        <v>201</v>
      </c>
      <c r="B799" s="8">
        <v>114</v>
      </c>
    </row>
    <row r="800" spans="1:2" ht="12.75">
      <c r="A800" s="19">
        <v>202</v>
      </c>
      <c r="B800" s="8">
        <v>180</v>
      </c>
    </row>
    <row r="801" spans="1:2" ht="12.75">
      <c r="A801" s="19">
        <v>203</v>
      </c>
      <c r="B801" s="8">
        <v>288</v>
      </c>
    </row>
    <row r="802" spans="1:2" ht="12.75">
      <c r="A802" s="19">
        <v>204</v>
      </c>
      <c r="B802" s="8">
        <v>126</v>
      </c>
    </row>
    <row r="803" spans="1:2" ht="12.75">
      <c r="A803" s="19">
        <v>205</v>
      </c>
      <c r="B803" s="8">
        <v>102</v>
      </c>
    </row>
    <row r="804" spans="1:2" ht="12.75">
      <c r="A804" s="19">
        <v>206</v>
      </c>
      <c r="B804" s="8">
        <v>42</v>
      </c>
    </row>
    <row r="805" spans="1:2" ht="12.75">
      <c r="A805" s="19">
        <v>207</v>
      </c>
      <c r="B805" s="8">
        <v>216</v>
      </c>
    </row>
    <row r="806" spans="1:2" ht="12.75">
      <c r="A806" s="19">
        <v>208</v>
      </c>
      <c r="B806" s="8">
        <v>276</v>
      </c>
    </row>
    <row r="807" spans="1:2" ht="12.75">
      <c r="A807" s="19">
        <v>209</v>
      </c>
      <c r="B807" s="8">
        <v>168</v>
      </c>
    </row>
    <row r="808" spans="1:2" ht="12.75">
      <c r="A808" s="19">
        <v>210</v>
      </c>
      <c r="B808" s="8">
        <v>114</v>
      </c>
    </row>
    <row r="809" spans="1:2" ht="12.75">
      <c r="A809" s="19">
        <v>211</v>
      </c>
      <c r="B809" s="8">
        <v>204</v>
      </c>
    </row>
    <row r="810" spans="1:2" ht="12.75">
      <c r="A810" s="19">
        <v>212</v>
      </c>
      <c r="B810" s="8">
        <v>288</v>
      </c>
    </row>
    <row r="811" spans="1:2" ht="12.75">
      <c r="A811" s="19">
        <v>213</v>
      </c>
      <c r="B811" s="8">
        <v>144</v>
      </c>
    </row>
    <row r="812" spans="1:2" ht="12.75">
      <c r="A812" s="19">
        <v>214</v>
      </c>
      <c r="B812" s="8">
        <v>18</v>
      </c>
    </row>
    <row r="813" spans="1:2" ht="12.75">
      <c r="A813" s="19">
        <v>215</v>
      </c>
      <c r="B813" s="8">
        <v>210</v>
      </c>
    </row>
    <row r="814" spans="1:2" ht="12.75">
      <c r="A814" s="19">
        <v>216</v>
      </c>
      <c r="B814" s="8">
        <v>150</v>
      </c>
    </row>
    <row r="815" spans="1:2" ht="12.75">
      <c r="A815" s="19">
        <v>217</v>
      </c>
      <c r="B815" s="8">
        <v>276</v>
      </c>
    </row>
    <row r="816" spans="1:2" ht="12.75">
      <c r="A816" s="19">
        <v>218</v>
      </c>
      <c r="B816" s="8">
        <v>222</v>
      </c>
    </row>
    <row r="817" spans="1:2" ht="12.75">
      <c r="A817" s="19">
        <v>219</v>
      </c>
      <c r="B817" s="8">
        <v>234</v>
      </c>
    </row>
    <row r="818" spans="1:2" ht="12.75">
      <c r="A818" s="19">
        <v>220</v>
      </c>
      <c r="B818" s="8">
        <v>198</v>
      </c>
    </row>
    <row r="819" spans="1:2" ht="12.75">
      <c r="A819" s="19">
        <v>221</v>
      </c>
      <c r="B819" s="8">
        <v>114</v>
      </c>
    </row>
    <row r="820" spans="1:2" ht="12.75">
      <c r="A820" s="19">
        <v>222</v>
      </c>
      <c r="B820" s="8">
        <v>180</v>
      </c>
    </row>
    <row r="821" spans="1:2" ht="12.75">
      <c r="A821" s="19">
        <v>223</v>
      </c>
      <c r="B821" s="8">
        <v>114</v>
      </c>
    </row>
    <row r="822" spans="1:2" ht="12.75">
      <c r="A822" s="19">
        <v>224</v>
      </c>
      <c r="B822" s="8">
        <v>162</v>
      </c>
    </row>
    <row r="823" spans="1:2" ht="12.75">
      <c r="A823" s="19">
        <v>225</v>
      </c>
      <c r="B823" s="8">
        <v>282</v>
      </c>
    </row>
    <row r="824" spans="1:2" ht="12.75">
      <c r="A824" s="19">
        <v>226</v>
      </c>
      <c r="B824" s="8">
        <v>156</v>
      </c>
    </row>
    <row r="825" spans="1:2" ht="12.75">
      <c r="A825" s="19">
        <v>227</v>
      </c>
      <c r="B825" s="8">
        <v>270</v>
      </c>
    </row>
    <row r="826" spans="1:2" ht="12.75">
      <c r="A826" s="19">
        <v>228</v>
      </c>
      <c r="B826" s="8">
        <v>168</v>
      </c>
    </row>
    <row r="827" spans="1:2" ht="12.75">
      <c r="A827" s="19">
        <v>229</v>
      </c>
      <c r="B827" s="8">
        <v>240</v>
      </c>
    </row>
    <row r="828" spans="1:2" ht="12.75">
      <c r="A828" s="19">
        <v>230</v>
      </c>
      <c r="B828" s="8">
        <v>168</v>
      </c>
    </row>
    <row r="829" spans="1:2" ht="12.75">
      <c r="A829" s="19">
        <v>231</v>
      </c>
      <c r="B829" s="8">
        <v>162</v>
      </c>
    </row>
    <row r="830" spans="1:2" ht="12.75">
      <c r="A830" s="19">
        <v>232</v>
      </c>
      <c r="B830" s="8">
        <v>228</v>
      </c>
    </row>
    <row r="831" spans="1:2" ht="12.75">
      <c r="A831" s="19">
        <v>233</v>
      </c>
      <c r="B831" s="8">
        <v>72</v>
      </c>
    </row>
    <row r="832" spans="1:2" ht="12.75">
      <c r="A832" s="19">
        <v>234</v>
      </c>
      <c r="B832" s="8">
        <v>222</v>
      </c>
    </row>
    <row r="833" spans="1:2" ht="12.75">
      <c r="A833" s="19">
        <v>235</v>
      </c>
      <c r="B833" s="8">
        <v>126</v>
      </c>
    </row>
    <row r="834" spans="1:2" ht="12.75">
      <c r="A834" s="19">
        <v>236</v>
      </c>
      <c r="B834" s="8">
        <v>174</v>
      </c>
    </row>
    <row r="835" spans="1:2" ht="12.75">
      <c r="A835" s="19">
        <v>237</v>
      </c>
      <c r="B835" s="8">
        <v>204</v>
      </c>
    </row>
    <row r="836" spans="1:2" ht="12.75">
      <c r="A836" s="19">
        <v>238</v>
      </c>
      <c r="B836" s="8">
        <v>210</v>
      </c>
    </row>
    <row r="837" spans="1:2" ht="12.75">
      <c r="A837" s="19">
        <v>239</v>
      </c>
      <c r="B837" s="8">
        <v>180</v>
      </c>
    </row>
    <row r="838" spans="1:2" ht="12.75">
      <c r="A838" s="19">
        <v>240</v>
      </c>
      <c r="B838" s="8">
        <v>114</v>
      </c>
    </row>
    <row r="839" spans="1:2" ht="12.75">
      <c r="A839" s="19">
        <v>241</v>
      </c>
      <c r="B839" s="8">
        <v>222</v>
      </c>
    </row>
    <row r="840" spans="1:2" ht="12.75">
      <c r="A840" s="19">
        <v>242</v>
      </c>
      <c r="B840" s="8">
        <v>156</v>
      </c>
    </row>
    <row r="841" spans="1:2" ht="12.75">
      <c r="A841" s="19">
        <v>243</v>
      </c>
      <c r="B841" s="8">
        <v>252</v>
      </c>
    </row>
    <row r="842" spans="1:2" ht="12.75">
      <c r="A842" s="19">
        <v>244</v>
      </c>
      <c r="B842" s="8">
        <v>180</v>
      </c>
    </row>
    <row r="843" spans="1:2" ht="12.75">
      <c r="A843" s="19">
        <v>245</v>
      </c>
      <c r="B843" s="8">
        <v>78</v>
      </c>
    </row>
    <row r="844" spans="1:2" ht="12.75">
      <c r="A844" s="19">
        <v>246</v>
      </c>
      <c r="B844" s="8">
        <v>180</v>
      </c>
    </row>
    <row r="845" spans="1:2" ht="12.75">
      <c r="A845" s="19">
        <v>247</v>
      </c>
      <c r="B845" s="8">
        <v>216</v>
      </c>
    </row>
    <row r="846" spans="1:2" ht="12.75">
      <c r="A846" s="19">
        <v>248</v>
      </c>
      <c r="B846" s="8">
        <v>156</v>
      </c>
    </row>
    <row r="847" spans="1:2" ht="12.75">
      <c r="A847" s="19">
        <v>249</v>
      </c>
      <c r="B847" s="8">
        <v>240</v>
      </c>
    </row>
    <row r="848" spans="1:2" ht="12.75">
      <c r="A848" s="19">
        <v>250</v>
      </c>
      <c r="B848" s="8">
        <v>180</v>
      </c>
    </row>
    <row r="849" spans="1:2" ht="12.75">
      <c r="A849" s="19">
        <v>251</v>
      </c>
      <c r="B849" s="8">
        <v>186</v>
      </c>
    </row>
    <row r="850" spans="1:2" ht="12.75">
      <c r="A850" s="19">
        <v>252</v>
      </c>
      <c r="B850" s="8">
        <v>264</v>
      </c>
    </row>
    <row r="851" spans="1:2" ht="12.75">
      <c r="A851" s="19">
        <v>253</v>
      </c>
      <c r="B851" s="8">
        <v>120</v>
      </c>
    </row>
    <row r="852" spans="1:2" ht="12.75">
      <c r="A852" s="19">
        <v>254</v>
      </c>
      <c r="B852" s="8">
        <v>174</v>
      </c>
    </row>
    <row r="853" spans="1:2" ht="12.75">
      <c r="A853" s="19">
        <v>255</v>
      </c>
      <c r="B853" s="8">
        <v>174</v>
      </c>
    </row>
    <row r="854" spans="1:2" ht="12.75">
      <c r="A854" s="19">
        <v>256</v>
      </c>
      <c r="B854" s="8">
        <v>102</v>
      </c>
    </row>
    <row r="855" spans="1:2" ht="12.75">
      <c r="A855" s="19">
        <v>257</v>
      </c>
      <c r="B855" s="8">
        <v>138</v>
      </c>
    </row>
    <row r="856" spans="1:2" ht="12.75">
      <c r="A856" s="19">
        <v>258</v>
      </c>
      <c r="B856" s="8">
        <v>168</v>
      </c>
    </row>
    <row r="857" spans="1:2" ht="12.75">
      <c r="A857" s="19">
        <v>259</v>
      </c>
      <c r="B857" s="8">
        <v>108</v>
      </c>
    </row>
    <row r="858" spans="1:2" ht="12.75">
      <c r="A858" s="19">
        <v>260</v>
      </c>
      <c r="B858" s="8">
        <v>96</v>
      </c>
    </row>
    <row r="859" spans="1:2" ht="12.75">
      <c r="A859" s="19">
        <v>261</v>
      </c>
      <c r="B859" s="8">
        <v>192</v>
      </c>
    </row>
    <row r="860" spans="1:2" ht="12.75">
      <c r="A860" s="19">
        <v>262</v>
      </c>
      <c r="B860" s="8">
        <v>234</v>
      </c>
    </row>
    <row r="861" spans="1:2" ht="12.75">
      <c r="A861" s="19">
        <v>263</v>
      </c>
      <c r="B861" s="8">
        <v>186</v>
      </c>
    </row>
    <row r="862" spans="1:2" ht="12.75">
      <c r="A862" s="19">
        <v>264</v>
      </c>
      <c r="B862" s="8">
        <v>180</v>
      </c>
    </row>
    <row r="863" spans="1:2" ht="12.75">
      <c r="A863" s="19">
        <v>265</v>
      </c>
      <c r="B863" s="8">
        <v>198</v>
      </c>
    </row>
    <row r="864" spans="1:2" ht="12.75">
      <c r="A864" s="19">
        <v>266</v>
      </c>
      <c r="B864" s="8">
        <v>234</v>
      </c>
    </row>
    <row r="865" spans="1:2" ht="12.75">
      <c r="A865" s="19">
        <v>267</v>
      </c>
      <c r="B865" s="8">
        <v>186</v>
      </c>
    </row>
    <row r="866" spans="1:2" ht="12.75">
      <c r="A866" s="19">
        <v>268</v>
      </c>
      <c r="B866" s="8">
        <v>84</v>
      </c>
    </row>
    <row r="867" spans="1:2" ht="12.75">
      <c r="A867" s="19">
        <v>269</v>
      </c>
      <c r="B867" s="8">
        <v>156</v>
      </c>
    </row>
    <row r="868" spans="1:2" ht="12.75">
      <c r="A868" s="19">
        <v>270</v>
      </c>
      <c r="B868" s="8">
        <v>210</v>
      </c>
    </row>
    <row r="869" spans="1:2" ht="12.75">
      <c r="A869" s="19">
        <v>271</v>
      </c>
      <c r="B869" s="8">
        <v>180</v>
      </c>
    </row>
    <row r="870" spans="1:2" ht="12.75">
      <c r="A870" s="19">
        <v>272</v>
      </c>
      <c r="B870" s="8">
        <v>138</v>
      </c>
    </row>
    <row r="871" spans="1:2" ht="12.75">
      <c r="A871" s="19">
        <v>273</v>
      </c>
      <c r="B871" s="8">
        <v>120</v>
      </c>
    </row>
    <row r="872" spans="1:2" ht="12.75">
      <c r="A872" s="19">
        <v>274</v>
      </c>
      <c r="B872" s="8">
        <v>246</v>
      </c>
    </row>
    <row r="873" spans="1:2" ht="12.75">
      <c r="A873" s="19">
        <v>275</v>
      </c>
      <c r="B873" s="8">
        <v>186</v>
      </c>
    </row>
    <row r="874" spans="1:2" ht="12.75">
      <c r="A874" s="19">
        <v>276</v>
      </c>
      <c r="B874" s="8">
        <v>42</v>
      </c>
    </row>
    <row r="875" spans="1:2" ht="12.75">
      <c r="A875" s="19">
        <v>277</v>
      </c>
      <c r="B875" s="8">
        <v>204</v>
      </c>
    </row>
    <row r="876" spans="1:2" ht="12.75">
      <c r="A876" s="19">
        <v>278</v>
      </c>
      <c r="B876" s="8">
        <v>84</v>
      </c>
    </row>
    <row r="877" spans="1:2" ht="12.75">
      <c r="A877" s="19">
        <v>279</v>
      </c>
      <c r="B877" s="8">
        <v>204</v>
      </c>
    </row>
    <row r="878" spans="1:2" ht="12.75">
      <c r="A878" s="23">
        <v>280</v>
      </c>
      <c r="B878" s="12">
        <v>192</v>
      </c>
    </row>
    <row r="881" spans="1:2" ht="13.5" thickBot="1">
      <c r="A881" s="220" t="s">
        <v>176</v>
      </c>
      <c r="B881" s="220" t="s">
        <v>177</v>
      </c>
    </row>
    <row r="882" spans="1:2" ht="12.75">
      <c r="A882" s="148" t="s">
        <v>5</v>
      </c>
      <c r="B882" s="148"/>
    </row>
    <row r="883" spans="1:2" ht="12.75">
      <c r="A883" s="224"/>
      <c r="B883" s="149"/>
    </row>
    <row r="884" spans="1:2" ht="12.75">
      <c r="A884" s="224" t="s">
        <v>96</v>
      </c>
      <c r="B884" s="150">
        <v>178.43571428571428</v>
      </c>
    </row>
    <row r="885" spans="1:2" ht="12.75">
      <c r="A885" s="224" t="s">
        <v>97</v>
      </c>
      <c r="B885" s="150">
        <v>3.5810540796340944</v>
      </c>
    </row>
    <row r="886" spans="1:2" ht="12.75">
      <c r="A886" s="224" t="s">
        <v>28</v>
      </c>
      <c r="B886" s="151">
        <v>180</v>
      </c>
    </row>
    <row r="887" spans="1:2" ht="12.75">
      <c r="A887" s="224" t="s">
        <v>98</v>
      </c>
      <c r="B887" s="151">
        <v>180</v>
      </c>
    </row>
    <row r="888" spans="1:2" ht="12.75">
      <c r="A888" s="224" t="s">
        <v>99</v>
      </c>
      <c r="B888" s="150">
        <v>59.92249602573242</v>
      </c>
    </row>
    <row r="889" spans="1:2" ht="12.75">
      <c r="A889" s="224" t="s">
        <v>100</v>
      </c>
      <c r="B889" s="152">
        <v>3590.7055299539174</v>
      </c>
    </row>
    <row r="890" spans="1:2" ht="12.75">
      <c r="A890" s="224" t="s">
        <v>101</v>
      </c>
      <c r="B890" s="150">
        <v>0.0023546736636363974</v>
      </c>
    </row>
    <row r="891" spans="1:2" ht="12.75">
      <c r="A891" s="224" t="s">
        <v>102</v>
      </c>
      <c r="B891" s="150">
        <v>-0.07522998679780282</v>
      </c>
    </row>
    <row r="892" spans="1:2" ht="12.75">
      <c r="A892" s="224" t="s">
        <v>12</v>
      </c>
      <c r="B892" s="151">
        <v>324</v>
      </c>
    </row>
    <row r="893" spans="1:2" ht="12.75">
      <c r="A893" s="224" t="s">
        <v>103</v>
      </c>
      <c r="B893" s="151">
        <v>18</v>
      </c>
    </row>
    <row r="894" spans="1:2" ht="12.75">
      <c r="A894" s="224" t="s">
        <v>104</v>
      </c>
      <c r="B894" s="151">
        <v>342</v>
      </c>
    </row>
    <row r="895" spans="1:2" ht="12.75">
      <c r="A895" s="224" t="s">
        <v>23</v>
      </c>
      <c r="B895" s="153">
        <v>49962</v>
      </c>
    </row>
    <row r="896" spans="1:2" ht="13.5" thickBot="1">
      <c r="A896" s="225" t="s">
        <v>105</v>
      </c>
      <c r="B896" s="154">
        <v>280</v>
      </c>
    </row>
    <row r="898" spans="1:3" ht="13.5" thickBot="1">
      <c r="A898" s="126" t="s">
        <v>178</v>
      </c>
      <c r="B898" s="127" t="s">
        <v>104</v>
      </c>
      <c r="C898" s="127" t="s">
        <v>103</v>
      </c>
    </row>
    <row r="899" spans="1:3" ht="13.5" thickTop="1">
      <c r="A899" s="19" t="s">
        <v>113</v>
      </c>
      <c r="B899" s="8">
        <f>B888/2</f>
        <v>29.96124801286621</v>
      </c>
      <c r="C899" s="8">
        <f>B888/4</f>
        <v>14.980624006433105</v>
      </c>
    </row>
    <row r="900" spans="1:3" ht="12.75">
      <c r="A900" s="19" t="s">
        <v>114</v>
      </c>
      <c r="B900" s="8">
        <f>B892/B899</f>
        <v>10.813968759274154</v>
      </c>
      <c r="C900" s="8">
        <f>B892/C899</f>
        <v>21.627937518548308</v>
      </c>
    </row>
    <row r="901" spans="1:3" ht="12.75">
      <c r="A901" s="23" t="s">
        <v>115</v>
      </c>
      <c r="B901" s="31">
        <v>25</v>
      </c>
      <c r="C901" s="12"/>
    </row>
    <row r="904" spans="1:8" ht="12.75">
      <c r="A904" s="326" t="s">
        <v>20</v>
      </c>
      <c r="B904" s="324"/>
      <c r="C904" s="324"/>
      <c r="D904" s="46" t="s">
        <v>76</v>
      </c>
      <c r="E904" s="131"/>
      <c r="F904" s="46"/>
      <c r="G904" s="131"/>
      <c r="H904" s="46"/>
    </row>
    <row r="905" spans="1:8" ht="13.5" thickBot="1">
      <c r="A905" s="141" t="s">
        <v>17</v>
      </c>
      <c r="B905" s="111" t="s">
        <v>19</v>
      </c>
      <c r="C905" s="122" t="s">
        <v>18</v>
      </c>
      <c r="D905" s="60" t="s">
        <v>56</v>
      </c>
      <c r="E905" s="122"/>
      <c r="F905" s="60"/>
      <c r="G905" s="122"/>
      <c r="H905" s="60"/>
    </row>
    <row r="906" spans="1:9" ht="13.5" thickTop="1">
      <c r="A906" s="19">
        <v>0</v>
      </c>
      <c r="B906" s="8">
        <f>(A906+C906)/2</f>
        <v>12.5</v>
      </c>
      <c r="C906" s="20">
        <f>A906+B901</f>
        <v>25</v>
      </c>
      <c r="D906" s="8">
        <f>COUNTIF($B$599:$B$878,"&lt;25")</f>
        <v>3</v>
      </c>
      <c r="E906" s="185">
        <f>D906*B906</f>
        <v>37.5</v>
      </c>
      <c r="F906" s="184">
        <f>D906*(B906-$C$923)^2</f>
        <v>83363.09789540818</v>
      </c>
      <c r="G906" s="186">
        <f aca="true" t="shared" si="26" ref="G906:G919">D906*((B906-$C$923)/$G$923)^3</f>
        <v>-63.557876418633455</v>
      </c>
      <c r="H906" s="132">
        <f aca="true" t="shared" si="27" ref="H906:H919">D906*((B906-$C$923)/$G$923)^4</f>
        <v>175.8674309039459</v>
      </c>
      <c r="I906">
        <f>D906</f>
        <v>3</v>
      </c>
    </row>
    <row r="907" spans="1:9" ht="12.75">
      <c r="A907" s="19">
        <f>A906+$B$901</f>
        <v>25</v>
      </c>
      <c r="B907" s="8">
        <f>B906+$B$901</f>
        <v>37.5</v>
      </c>
      <c r="C907" s="20">
        <f>C906+$B$901</f>
        <v>50</v>
      </c>
      <c r="D907" s="8">
        <f>COUNTIF($B$599:$B$878,"&lt;50")-SUM($D$906:D906)</f>
        <v>4</v>
      </c>
      <c r="E907" s="185">
        <f aca="true" t="shared" si="28" ref="E907:E919">D907*B907</f>
        <v>150</v>
      </c>
      <c r="F907" s="184">
        <f aca="true" t="shared" si="29" ref="F907:F919">D907*(B907-$C$923)^2</f>
        <v>80311.51147959185</v>
      </c>
      <c r="G907" s="186">
        <f t="shared" si="26"/>
        <v>-52.04822714463458</v>
      </c>
      <c r="H907" s="132">
        <f t="shared" si="27"/>
        <v>122.42062467199312</v>
      </c>
      <c r="I907">
        <f>I906+D907</f>
        <v>7</v>
      </c>
    </row>
    <row r="908" spans="1:9" ht="12.75">
      <c r="A908" s="19">
        <f aca="true" t="shared" si="30" ref="A908:A919">A907+$B$901</f>
        <v>50</v>
      </c>
      <c r="B908" s="8">
        <f aca="true" t="shared" si="31" ref="B908:B919">B907+$B$901</f>
        <v>62.5</v>
      </c>
      <c r="C908" s="20">
        <f aca="true" t="shared" si="32" ref="C908:C919">C907+$B$901</f>
        <v>75</v>
      </c>
      <c r="D908" s="8">
        <f>COUNTIF($B$599:$B$878,"&lt;75")-SUM($D$906:D907)</f>
        <v>5</v>
      </c>
      <c r="E908" s="185">
        <f t="shared" si="28"/>
        <v>312.5</v>
      </c>
      <c r="F908" s="184">
        <f t="shared" si="29"/>
        <v>68090.28220663266</v>
      </c>
      <c r="G908" s="186">
        <f t="shared" si="26"/>
        <v>-36.34226047276481</v>
      </c>
      <c r="H908" s="132">
        <f t="shared" si="27"/>
        <v>70.39782598631375</v>
      </c>
      <c r="I908">
        <f aca="true" t="shared" si="33" ref="I908:I913">I907+D908</f>
        <v>12</v>
      </c>
    </row>
    <row r="909" spans="1:9" ht="12.75">
      <c r="A909" s="19">
        <f t="shared" si="30"/>
        <v>75</v>
      </c>
      <c r="B909" s="8">
        <f t="shared" si="31"/>
        <v>87.5</v>
      </c>
      <c r="C909" s="20">
        <f t="shared" si="32"/>
        <v>100</v>
      </c>
      <c r="D909" s="8">
        <f>COUNTIF($B$599:$B$878,"&lt;100")-SUM($D$906:D908)</f>
        <v>12</v>
      </c>
      <c r="E909" s="185">
        <f t="shared" si="28"/>
        <v>1050</v>
      </c>
      <c r="F909" s="184">
        <f t="shared" si="29"/>
        <v>100898.82015306124</v>
      </c>
      <c r="G909" s="186">
        <f t="shared" si="26"/>
        <v>-42.31630575998003</v>
      </c>
      <c r="H909" s="132">
        <f t="shared" si="27"/>
        <v>64.40949785022221</v>
      </c>
      <c r="I909">
        <f t="shared" si="33"/>
        <v>24</v>
      </c>
    </row>
    <row r="910" spans="1:9" ht="12.75">
      <c r="A910" s="19">
        <f t="shared" si="30"/>
        <v>100</v>
      </c>
      <c r="B910" s="8">
        <f t="shared" si="31"/>
        <v>112.5</v>
      </c>
      <c r="C910" s="20">
        <f t="shared" si="32"/>
        <v>125</v>
      </c>
      <c r="D910" s="8">
        <f>COUNTIF($B$599:$B$878,"&lt;125")-SUM($D$906:D909)</f>
        <v>30</v>
      </c>
      <c r="E910" s="185">
        <f t="shared" si="28"/>
        <v>3375</v>
      </c>
      <c r="F910" s="184">
        <f t="shared" si="29"/>
        <v>133452.40752551027</v>
      </c>
      <c r="G910" s="186">
        <f t="shared" si="26"/>
        <v>-40.709730732969135</v>
      </c>
      <c r="H910" s="132">
        <f t="shared" si="27"/>
        <v>45.070311000786205</v>
      </c>
      <c r="I910">
        <f t="shared" si="33"/>
        <v>54</v>
      </c>
    </row>
    <row r="911" spans="1:9" ht="12.75">
      <c r="A911" s="19">
        <f t="shared" si="30"/>
        <v>125</v>
      </c>
      <c r="B911" s="8">
        <f t="shared" si="31"/>
        <v>137.5</v>
      </c>
      <c r="C911" s="20">
        <f t="shared" si="32"/>
        <v>150</v>
      </c>
      <c r="D911" s="8">
        <f>COUNTIF($B$599:$B$878,"&lt;150")-SUM($D$906:D910)</f>
        <v>25</v>
      </c>
      <c r="E911" s="185">
        <f t="shared" si="28"/>
        <v>3437.5</v>
      </c>
      <c r="F911" s="184">
        <f t="shared" si="29"/>
        <v>43464.803890306146</v>
      </c>
      <c r="G911" s="186">
        <f t="shared" si="26"/>
        <v>-8.289070244810391</v>
      </c>
      <c r="H911" s="132">
        <f t="shared" si="27"/>
        <v>5.737126472434665</v>
      </c>
      <c r="I911">
        <f t="shared" si="33"/>
        <v>79</v>
      </c>
    </row>
    <row r="912" spans="1:9" ht="12.75">
      <c r="A912" s="19">
        <f t="shared" si="30"/>
        <v>150</v>
      </c>
      <c r="B912" s="8">
        <f t="shared" si="31"/>
        <v>162.5</v>
      </c>
      <c r="C912" s="20">
        <f t="shared" si="32"/>
        <v>175</v>
      </c>
      <c r="D912" s="8">
        <f>COUNTIF($B$599:$B$878,"&lt;175")-SUM($D$906:D911)</f>
        <v>48</v>
      </c>
      <c r="E912" s="185">
        <f t="shared" si="28"/>
        <v>7800</v>
      </c>
      <c r="F912" s="184">
        <f t="shared" si="29"/>
        <v>13380.994897959203</v>
      </c>
      <c r="G912" s="186">
        <f t="shared" si="26"/>
        <v>-1.021836064778338</v>
      </c>
      <c r="H912" s="132">
        <f t="shared" si="27"/>
        <v>0.28320085253771937</v>
      </c>
      <c r="I912">
        <f t="shared" si="33"/>
        <v>127</v>
      </c>
    </row>
    <row r="913" spans="1:9" ht="12.75">
      <c r="A913" s="187">
        <f t="shared" si="30"/>
        <v>175</v>
      </c>
      <c r="B913" s="8">
        <f t="shared" si="31"/>
        <v>187.5</v>
      </c>
      <c r="C913" s="20">
        <f t="shared" si="32"/>
        <v>200</v>
      </c>
      <c r="D913" s="8">
        <f>COUNTIF($B$599:$B$878,"&lt;200")-SUM($D$906:D912)</f>
        <v>58</v>
      </c>
      <c r="E913" s="185">
        <f t="shared" si="28"/>
        <v>10875</v>
      </c>
      <c r="F913" s="184">
        <f t="shared" si="29"/>
        <v>3999.0593112244783</v>
      </c>
      <c r="G913" s="186">
        <f t="shared" si="26"/>
        <v>0.1518769996075351</v>
      </c>
      <c r="H913" s="132">
        <f t="shared" si="27"/>
        <v>0.020933733000859503</v>
      </c>
      <c r="I913">
        <f t="shared" si="33"/>
        <v>185</v>
      </c>
    </row>
    <row r="914" spans="1:8" ht="12.75">
      <c r="A914" s="19">
        <f t="shared" si="30"/>
        <v>200</v>
      </c>
      <c r="B914" s="8">
        <f t="shared" si="31"/>
        <v>212.5</v>
      </c>
      <c r="C914" s="20">
        <f t="shared" si="32"/>
        <v>225</v>
      </c>
      <c r="D914" s="8">
        <f>COUNTIF($B$599:$B$878,"&lt;225")-SUM($D$906:D913)</f>
        <v>34</v>
      </c>
      <c r="E914" s="185">
        <f t="shared" si="28"/>
        <v>7225</v>
      </c>
      <c r="F914" s="184">
        <f t="shared" si="29"/>
        <v>37710.347576530585</v>
      </c>
      <c r="G914" s="186">
        <f t="shared" si="26"/>
        <v>5.744081352627832</v>
      </c>
      <c r="H914" s="132">
        <f t="shared" si="27"/>
        <v>3.1754197174220717</v>
      </c>
    </row>
    <row r="915" spans="1:8" ht="12.75">
      <c r="A915" s="19">
        <f t="shared" si="30"/>
        <v>225</v>
      </c>
      <c r="B915" s="8">
        <f t="shared" si="31"/>
        <v>237.5</v>
      </c>
      <c r="C915" s="20">
        <f t="shared" si="32"/>
        <v>250</v>
      </c>
      <c r="D915" s="8">
        <f>COUNTIF($B$599:$B$878,"&lt;250")-SUM($D$906:D914)</f>
        <v>27</v>
      </c>
      <c r="E915" s="185">
        <f t="shared" si="28"/>
        <v>6412.5</v>
      </c>
      <c r="F915" s="184">
        <f t="shared" si="29"/>
        <v>91781.27391581629</v>
      </c>
      <c r="G915" s="186">
        <f t="shared" si="26"/>
        <v>24.474762020379476</v>
      </c>
      <c r="H915" s="132">
        <f t="shared" si="27"/>
        <v>23.686635780818794</v>
      </c>
    </row>
    <row r="916" spans="1:8" ht="12.75">
      <c r="A916" s="19">
        <f t="shared" si="30"/>
        <v>250</v>
      </c>
      <c r="B916" s="8">
        <f t="shared" si="31"/>
        <v>262.5</v>
      </c>
      <c r="C916" s="20">
        <f t="shared" si="32"/>
        <v>275</v>
      </c>
      <c r="D916" s="8">
        <f>COUNTIF($B$599:$B$878,"&lt;275")-SUM($D$906:D915)</f>
        <v>17</v>
      </c>
      <c r="E916" s="185">
        <f t="shared" si="28"/>
        <v>4462.5</v>
      </c>
      <c r="F916" s="184">
        <f t="shared" si="29"/>
        <v>117971.2452168367</v>
      </c>
      <c r="G916" s="186">
        <f t="shared" si="26"/>
        <v>44.9478602889133</v>
      </c>
      <c r="H916" s="132">
        <f t="shared" si="27"/>
        <v>62.15304196696572</v>
      </c>
    </row>
    <row r="917" spans="1:8" ht="12.75">
      <c r="A917" s="19">
        <f t="shared" si="30"/>
        <v>275</v>
      </c>
      <c r="B917" s="8">
        <f t="shared" si="31"/>
        <v>287.5</v>
      </c>
      <c r="C917" s="20">
        <f t="shared" si="32"/>
        <v>300</v>
      </c>
      <c r="D917" s="8">
        <f>COUNTIF($B$599:$B$878,"&lt;300")-SUM($D$906:D916)</f>
        <v>13</v>
      </c>
      <c r="E917" s="185">
        <f t="shared" si="28"/>
        <v>3737.5</v>
      </c>
      <c r="F917" s="184">
        <f t="shared" si="29"/>
        <v>152485.62659438772</v>
      </c>
      <c r="G917" s="186">
        <f t="shared" si="26"/>
        <v>75.53372879123957</v>
      </c>
      <c r="H917" s="132">
        <f t="shared" si="27"/>
        <v>135.7917698178689</v>
      </c>
    </row>
    <row r="918" spans="1:8" ht="12.75">
      <c r="A918" s="19">
        <f t="shared" si="30"/>
        <v>300</v>
      </c>
      <c r="B918" s="8">
        <f t="shared" si="31"/>
        <v>312.5</v>
      </c>
      <c r="C918" s="20">
        <f t="shared" si="32"/>
        <v>325</v>
      </c>
      <c r="D918" s="8">
        <f>COUNTIF($B$599:$B$878,"&lt;325")-SUM($D$906:D917)</f>
        <v>2</v>
      </c>
      <c r="E918" s="185">
        <f t="shared" si="28"/>
        <v>625</v>
      </c>
      <c r="F918" s="184">
        <f t="shared" si="29"/>
        <v>35539.68431122448</v>
      </c>
      <c r="G918" s="186">
        <f t="shared" si="26"/>
        <v>21.668287461335247</v>
      </c>
      <c r="H918" s="132">
        <f t="shared" si="27"/>
        <v>47.9464127198073</v>
      </c>
    </row>
    <row r="919" spans="1:8" ht="13.5" thickBot="1">
      <c r="A919" s="91">
        <f t="shared" si="30"/>
        <v>325</v>
      </c>
      <c r="B919" s="137">
        <f t="shared" si="31"/>
        <v>337.5</v>
      </c>
      <c r="C919" s="82">
        <f t="shared" si="32"/>
        <v>350</v>
      </c>
      <c r="D919" s="137">
        <f>COUNTIF($B$599:$B$878,"&lt;350")-SUM($D$906:D918)</f>
        <v>2</v>
      </c>
      <c r="E919" s="188">
        <f t="shared" si="28"/>
        <v>675</v>
      </c>
      <c r="F919" s="189">
        <f t="shared" si="29"/>
        <v>50120.04145408163</v>
      </c>
      <c r="G919" s="84">
        <f t="shared" si="26"/>
        <v>36.288696802960104</v>
      </c>
      <c r="H919" s="190">
        <f t="shared" si="27"/>
        <v>95.35683566628448</v>
      </c>
    </row>
    <row r="920" spans="1:8" ht="12.75">
      <c r="A920" s="19"/>
      <c r="B920" s="20"/>
      <c r="C920" s="20"/>
      <c r="D920" s="20"/>
      <c r="E920" s="20"/>
      <c r="F920" s="20"/>
      <c r="G920" s="20"/>
      <c r="H920" s="21"/>
    </row>
    <row r="921" spans="1:8" ht="12.75">
      <c r="A921" s="191" t="s">
        <v>116</v>
      </c>
      <c r="B921" s="192"/>
      <c r="C921" s="195">
        <f>SUM(D906:D919)</f>
        <v>280</v>
      </c>
      <c r="D921" s="20"/>
      <c r="E921" s="191" t="s">
        <v>130</v>
      </c>
      <c r="F921" s="192"/>
      <c r="G921" s="201">
        <f>SUM(F906:F919)</f>
        <v>1012569.1964285715</v>
      </c>
      <c r="H921" s="21"/>
    </row>
    <row r="922" spans="1:8" ht="12.75">
      <c r="A922" s="133" t="s">
        <v>117</v>
      </c>
      <c r="B922" s="193"/>
      <c r="C922" s="107">
        <f>SUM(E906:E919)</f>
        <v>50175</v>
      </c>
      <c r="D922" s="20"/>
      <c r="E922" s="133" t="s">
        <v>48</v>
      </c>
      <c r="F922" s="193"/>
      <c r="G922" s="202">
        <f>G921/(C921-1)</f>
        <v>3629.280273937532</v>
      </c>
      <c r="H922" s="21"/>
    </row>
    <row r="923" spans="1:8" ht="12.75">
      <c r="A923" s="133" t="s">
        <v>118</v>
      </c>
      <c r="B923" s="193"/>
      <c r="C923" s="196">
        <f>C922/C921</f>
        <v>179.19642857142858</v>
      </c>
      <c r="D923" s="20"/>
      <c r="E923" s="133" t="s">
        <v>49</v>
      </c>
      <c r="F923" s="193"/>
      <c r="G923" s="203">
        <f>SQRT(G922)</f>
        <v>60.24350814766295</v>
      </c>
      <c r="H923" s="21"/>
    </row>
    <row r="924" spans="1:8" ht="12.75">
      <c r="A924" s="133" t="s">
        <v>28</v>
      </c>
      <c r="B924" s="193"/>
      <c r="C924" s="25">
        <f>C938</f>
        <v>180.81896551724137</v>
      </c>
      <c r="D924" s="20"/>
      <c r="E924" s="133" t="s">
        <v>131</v>
      </c>
      <c r="F924" s="193"/>
      <c r="G924" s="204">
        <f>(C921/((C921-1)*(C921-2)))*SUM(G906:G919)</f>
        <v>-0.12806894708777697</v>
      </c>
      <c r="H924" s="21"/>
    </row>
    <row r="925" spans="1:8" ht="12.75">
      <c r="A925" s="134" t="s">
        <v>98</v>
      </c>
      <c r="B925" s="194"/>
      <c r="C925" s="53">
        <f>C946</f>
        <v>182.35294117647058</v>
      </c>
      <c r="D925" s="24"/>
      <c r="E925" s="134" t="s">
        <v>132</v>
      </c>
      <c r="F925" s="194"/>
      <c r="G925" s="205">
        <f>(C921*(C921+1)/((C921-1)*(C921-2)*(C921-3)))*SUM(H906:H919)-(3*(C921-1)^2)/((C921-2)*(C921-3))</f>
        <v>0.08877909167282727</v>
      </c>
      <c r="H925" s="29"/>
    </row>
    <row r="938" spans="1:3" ht="13.5" thickBot="1">
      <c r="A938" s="69" t="s">
        <v>119</v>
      </c>
      <c r="B938" s="70"/>
      <c r="C938" s="197">
        <f>C940+((C939-C941)/C942)*C943</f>
        <v>180.81896551724137</v>
      </c>
    </row>
    <row r="939" spans="1:3" ht="13.5" thickTop="1">
      <c r="A939" s="19" t="s">
        <v>120</v>
      </c>
      <c r="B939" s="20"/>
      <c r="C939" s="8">
        <f>(C921+1)/2</f>
        <v>140.5</v>
      </c>
    </row>
    <row r="940" spans="1:3" ht="12.75">
      <c r="A940" s="19" t="s">
        <v>121</v>
      </c>
      <c r="B940" s="20"/>
      <c r="C940" s="8">
        <f>A913</f>
        <v>175</v>
      </c>
    </row>
    <row r="941" spans="1:3" ht="12.75">
      <c r="A941" s="19" t="s">
        <v>122</v>
      </c>
      <c r="B941" s="20"/>
      <c r="C941" s="8">
        <f>SUM(D906:D912)</f>
        <v>127</v>
      </c>
    </row>
    <row r="942" spans="1:3" ht="12.75">
      <c r="A942" s="19" t="s">
        <v>123</v>
      </c>
      <c r="B942" s="20"/>
      <c r="C942" s="8">
        <f>D913</f>
        <v>58</v>
      </c>
    </row>
    <row r="943" spans="1:3" ht="12.75">
      <c r="A943" s="23" t="s">
        <v>124</v>
      </c>
      <c r="B943" s="24"/>
      <c r="C943" s="12">
        <f>B901</f>
        <v>25</v>
      </c>
    </row>
    <row r="946" spans="1:3" ht="12.75">
      <c r="A946" s="198" t="s">
        <v>125</v>
      </c>
      <c r="B946" s="199"/>
      <c r="C946" s="200">
        <f>C947+((C948-C949)/((C948-C949)+(C948-C950)))*C951</f>
        <v>182.35294117647058</v>
      </c>
    </row>
    <row r="947" spans="1:3" ht="12.75">
      <c r="A947" s="19" t="s">
        <v>126</v>
      </c>
      <c r="B947" s="20"/>
      <c r="C947" s="8">
        <f>A913</f>
        <v>175</v>
      </c>
    </row>
    <row r="948" spans="1:3" ht="12.75">
      <c r="A948" s="19" t="s">
        <v>127</v>
      </c>
      <c r="B948" s="20"/>
      <c r="C948" s="8">
        <f>D913</f>
        <v>58</v>
      </c>
    </row>
    <row r="949" spans="1:3" ht="12.75">
      <c r="A949" s="19" t="s">
        <v>128</v>
      </c>
      <c r="B949" s="20"/>
      <c r="C949" s="8">
        <f>D912</f>
        <v>48</v>
      </c>
    </row>
    <row r="950" spans="1:3" ht="12.75">
      <c r="A950" s="19" t="s">
        <v>129</v>
      </c>
      <c r="B950" s="20"/>
      <c r="C950" s="8">
        <f>D914</f>
        <v>34</v>
      </c>
    </row>
    <row r="951" spans="1:3" ht="12.75">
      <c r="A951" s="23" t="s">
        <v>124</v>
      </c>
      <c r="B951" s="24"/>
      <c r="C951" s="12">
        <f>C943</f>
        <v>25</v>
      </c>
    </row>
    <row r="963" ht="12.75">
      <c r="I963" s="140"/>
    </row>
    <row r="964" ht="12.75">
      <c r="I964" s="140"/>
    </row>
    <row r="965" ht="12.75">
      <c r="I965" s="140"/>
    </row>
    <row r="966" ht="12.75">
      <c r="I966" s="140"/>
    </row>
    <row r="967" ht="12.75">
      <c r="I967" s="140"/>
    </row>
    <row r="968" ht="12.75">
      <c r="I968" s="140"/>
    </row>
    <row r="969" ht="12.75">
      <c r="I969" s="140"/>
    </row>
    <row r="970" ht="12.75">
      <c r="I970" s="140"/>
    </row>
    <row r="971" ht="12.75">
      <c r="I971" s="140"/>
    </row>
    <row r="972" ht="12.75">
      <c r="I972" s="140"/>
    </row>
    <row r="973" spans="2:9" ht="12.75">
      <c r="B973" s="220" t="s">
        <v>179</v>
      </c>
      <c r="C973" s="220" t="s">
        <v>180</v>
      </c>
      <c r="I973" s="140"/>
    </row>
    <row r="974" ht="12.75">
      <c r="I974" s="140"/>
    </row>
    <row r="975" ht="12.75">
      <c r="I975" s="140"/>
    </row>
    <row r="977" spans="1:2" ht="12.75">
      <c r="A977" s="220" t="s">
        <v>181</v>
      </c>
      <c r="B977" s="220" t="s">
        <v>182</v>
      </c>
    </row>
    <row r="978" spans="1:8" ht="12.75">
      <c r="A978" s="326" t="s">
        <v>20</v>
      </c>
      <c r="B978" s="325"/>
      <c r="C978" s="326" t="s">
        <v>133</v>
      </c>
      <c r="D978" s="324"/>
      <c r="E978" s="130" t="s">
        <v>134</v>
      </c>
      <c r="F978" s="326" t="s">
        <v>21</v>
      </c>
      <c r="G978" s="324"/>
      <c r="H978" s="46" t="s">
        <v>137</v>
      </c>
    </row>
    <row r="979" spans="1:8" ht="13.5" thickBot="1">
      <c r="A979" s="141" t="s">
        <v>17</v>
      </c>
      <c r="B979" s="122" t="s">
        <v>18</v>
      </c>
      <c r="C979" s="61" t="s">
        <v>17</v>
      </c>
      <c r="D979" s="62" t="s">
        <v>18</v>
      </c>
      <c r="E979" s="210" t="s">
        <v>135</v>
      </c>
      <c r="F979" s="62" t="s">
        <v>90</v>
      </c>
      <c r="G979" s="61" t="s">
        <v>22</v>
      </c>
      <c r="H979" s="123" t="s">
        <v>138</v>
      </c>
    </row>
    <row r="980" spans="1:8" ht="13.5" thickTop="1">
      <c r="A980" s="19">
        <f aca="true" t="shared" si="34" ref="A980:A993">A906</f>
        <v>0</v>
      </c>
      <c r="B980" s="20">
        <f aca="true" t="shared" si="35" ref="B980:B993">C906</f>
        <v>25</v>
      </c>
      <c r="C980" s="206">
        <v>0</v>
      </c>
      <c r="D980" s="215">
        <f>NORMDIST(B980,$C$923,$G$923,1)</f>
        <v>0.005240349530711286</v>
      </c>
      <c r="E980" s="207">
        <f>D980-C980</f>
        <v>0.005240349530711286</v>
      </c>
      <c r="F980" s="216">
        <f>E980*$C$921</f>
        <v>1.46729786859916</v>
      </c>
      <c r="G980" s="20">
        <f>D906</f>
        <v>3</v>
      </c>
      <c r="H980" s="217">
        <f>(ABS(G980-F980)-0.5)^2/F980</f>
        <v>0.7268283523222235</v>
      </c>
    </row>
    <row r="981" spans="1:8" ht="12.75">
      <c r="A981" s="19">
        <f t="shared" si="34"/>
        <v>25</v>
      </c>
      <c r="B981" s="20">
        <f t="shared" si="35"/>
        <v>50</v>
      </c>
      <c r="C981" s="214">
        <f aca="true" t="shared" si="36" ref="C981:C993">NORMDIST(A981,$C$923,$G$923,1)</f>
        <v>0.005240349530711286</v>
      </c>
      <c r="D981" s="113">
        <f aca="true" t="shared" si="37" ref="D981:D992">NORMDIST(B981,$C$923,$G$923,1)</f>
        <v>0.01599361601860294</v>
      </c>
      <c r="E981" s="207">
        <f aca="true" t="shared" si="38" ref="E981:E993">D981-C981</f>
        <v>0.010753266487891655</v>
      </c>
      <c r="F981" s="25">
        <f aca="true" t="shared" si="39" ref="F981:F993">E981*$C$921</f>
        <v>3.0109146166096634</v>
      </c>
      <c r="G981" s="20">
        <f aca="true" t="shared" si="40" ref="G981:G993">D907</f>
        <v>4</v>
      </c>
      <c r="H981" s="113">
        <f aca="true" t="shared" si="41" ref="H981:H993">(ABS(G981-F981)-0.5)^2/F981</f>
        <v>0.07944579727585252</v>
      </c>
    </row>
    <row r="982" spans="1:8" ht="12.75">
      <c r="A982" s="19">
        <f t="shared" si="34"/>
        <v>50</v>
      </c>
      <c r="B982" s="20">
        <f t="shared" si="35"/>
        <v>75</v>
      </c>
      <c r="C982" s="118">
        <f t="shared" si="36"/>
        <v>0.01599361601860294</v>
      </c>
      <c r="D982" s="113">
        <f t="shared" si="37"/>
        <v>0.041851985746269804</v>
      </c>
      <c r="E982" s="207">
        <f t="shared" si="38"/>
        <v>0.025858369727666863</v>
      </c>
      <c r="F982" s="25">
        <f t="shared" si="39"/>
        <v>7.240343523746722</v>
      </c>
      <c r="G982" s="20">
        <f t="shared" si="40"/>
        <v>5</v>
      </c>
      <c r="H982" s="113">
        <f t="shared" si="41"/>
        <v>0.41832208246934394</v>
      </c>
    </row>
    <row r="983" spans="1:8" ht="12.75">
      <c r="A983" s="19">
        <f t="shared" si="34"/>
        <v>75</v>
      </c>
      <c r="B983" s="20">
        <f t="shared" si="35"/>
        <v>100</v>
      </c>
      <c r="C983" s="118">
        <f t="shared" si="36"/>
        <v>0.041851985746269804</v>
      </c>
      <c r="D983" s="113">
        <f t="shared" si="37"/>
        <v>0.09432131220987383</v>
      </c>
      <c r="E983" s="207">
        <f t="shared" si="38"/>
        <v>0.05246932646360403</v>
      </c>
      <c r="F983" s="25">
        <f t="shared" si="39"/>
        <v>14.691411409809128</v>
      </c>
      <c r="G983" s="20">
        <f t="shared" si="40"/>
        <v>12</v>
      </c>
      <c r="H983" s="113">
        <f t="shared" si="41"/>
        <v>0.3268769645804929</v>
      </c>
    </row>
    <row r="984" spans="1:8" ht="12.75">
      <c r="A984" s="19">
        <f t="shared" si="34"/>
        <v>100</v>
      </c>
      <c r="B984" s="20">
        <f t="shared" si="35"/>
        <v>125</v>
      </c>
      <c r="C984" s="118">
        <f t="shared" si="36"/>
        <v>0.09432131220987383</v>
      </c>
      <c r="D984" s="113">
        <f t="shared" si="37"/>
        <v>0.1841605314337753</v>
      </c>
      <c r="E984" s="207">
        <f t="shared" si="38"/>
        <v>0.08983921922390148</v>
      </c>
      <c r="F984" s="25">
        <f t="shared" si="39"/>
        <v>25.154981382692412</v>
      </c>
      <c r="G984" s="20">
        <f t="shared" si="40"/>
        <v>30</v>
      </c>
      <c r="H984" s="113">
        <f t="shared" si="41"/>
        <v>0.7505148382951754</v>
      </c>
    </row>
    <row r="985" spans="1:8" ht="12.75">
      <c r="A985" s="19">
        <f t="shared" si="34"/>
        <v>125</v>
      </c>
      <c r="B985" s="20">
        <f t="shared" si="35"/>
        <v>150</v>
      </c>
      <c r="C985" s="118">
        <f t="shared" si="36"/>
        <v>0.1841605314337753</v>
      </c>
      <c r="D985" s="113">
        <f t="shared" si="37"/>
        <v>0.3139657801573005</v>
      </c>
      <c r="E985" s="207">
        <f t="shared" si="38"/>
        <v>0.12980524872352517</v>
      </c>
      <c r="F985" s="25">
        <f t="shared" si="39"/>
        <v>36.34546964258705</v>
      </c>
      <c r="G985" s="20">
        <f t="shared" si="40"/>
        <v>25</v>
      </c>
      <c r="H985" s="113">
        <f t="shared" si="41"/>
        <v>3.23628262132713</v>
      </c>
    </row>
    <row r="986" spans="1:8" ht="12.75">
      <c r="A986" s="19">
        <f t="shared" si="34"/>
        <v>150</v>
      </c>
      <c r="B986" s="20">
        <f t="shared" si="35"/>
        <v>175</v>
      </c>
      <c r="C986" s="118">
        <f t="shared" si="36"/>
        <v>0.3139657801573005</v>
      </c>
      <c r="D986" s="113">
        <f t="shared" si="37"/>
        <v>0.4722330264714205</v>
      </c>
      <c r="E986" s="207">
        <f t="shared" si="38"/>
        <v>0.15826724631412004</v>
      </c>
      <c r="F986" s="25">
        <f t="shared" si="39"/>
        <v>44.31482896795361</v>
      </c>
      <c r="G986" s="20">
        <f t="shared" si="40"/>
        <v>48</v>
      </c>
      <c r="H986" s="113">
        <f t="shared" si="41"/>
        <v>0.2289372370301617</v>
      </c>
    </row>
    <row r="987" spans="1:8" ht="12.75">
      <c r="A987" s="19">
        <f t="shared" si="34"/>
        <v>175</v>
      </c>
      <c r="B987" s="20">
        <f t="shared" si="35"/>
        <v>200</v>
      </c>
      <c r="C987" s="118">
        <f t="shared" si="36"/>
        <v>0.4722330264714205</v>
      </c>
      <c r="D987" s="113">
        <f t="shared" si="37"/>
        <v>0.6350748605339269</v>
      </c>
      <c r="E987" s="207">
        <f t="shared" si="38"/>
        <v>0.1628418340625064</v>
      </c>
      <c r="F987" s="25">
        <f t="shared" si="39"/>
        <v>45.595713537501794</v>
      </c>
      <c r="G987" s="20">
        <f t="shared" si="40"/>
        <v>58</v>
      </c>
      <c r="H987" s="113">
        <f t="shared" si="41"/>
        <v>3.108012249104557</v>
      </c>
    </row>
    <row r="988" spans="1:8" ht="12.75">
      <c r="A988" s="19">
        <f t="shared" si="34"/>
        <v>200</v>
      </c>
      <c r="B988" s="20">
        <f t="shared" si="35"/>
        <v>225</v>
      </c>
      <c r="C988" s="118">
        <f t="shared" si="36"/>
        <v>0.6350748605339269</v>
      </c>
      <c r="D988" s="113">
        <f t="shared" si="37"/>
        <v>0.7764645026630245</v>
      </c>
      <c r="E988" s="207">
        <f t="shared" si="38"/>
        <v>0.14138964212909755</v>
      </c>
      <c r="F988" s="25">
        <f t="shared" si="39"/>
        <v>39.589099796147316</v>
      </c>
      <c r="G988" s="20">
        <f t="shared" si="40"/>
        <v>34</v>
      </c>
      <c r="H988" s="113">
        <f t="shared" si="41"/>
        <v>0.6541936257329867</v>
      </c>
    </row>
    <row r="989" spans="1:8" ht="12.75">
      <c r="A989" s="19">
        <f t="shared" si="34"/>
        <v>225</v>
      </c>
      <c r="B989" s="20">
        <f t="shared" si="35"/>
        <v>250</v>
      </c>
      <c r="C989" s="118">
        <f t="shared" si="36"/>
        <v>0.7764645026630245</v>
      </c>
      <c r="D989" s="113">
        <f t="shared" si="37"/>
        <v>0.8800605724807178</v>
      </c>
      <c r="E989" s="207">
        <f t="shared" si="38"/>
        <v>0.10359606981769331</v>
      </c>
      <c r="F989" s="25">
        <f t="shared" si="39"/>
        <v>29.006899548954127</v>
      </c>
      <c r="G989" s="20">
        <f t="shared" si="40"/>
        <v>27</v>
      </c>
      <c r="H989" s="113">
        <f t="shared" si="41"/>
        <v>0.07828297011908761</v>
      </c>
    </row>
    <row r="990" spans="1:8" ht="12.75">
      <c r="A990" s="19">
        <f t="shared" si="34"/>
        <v>250</v>
      </c>
      <c r="B990" s="20">
        <f t="shared" si="35"/>
        <v>275</v>
      </c>
      <c r="C990" s="118">
        <f t="shared" si="36"/>
        <v>0.8800605724807178</v>
      </c>
      <c r="D990" s="113">
        <f t="shared" si="37"/>
        <v>0.944113259934352</v>
      </c>
      <c r="E990" s="207">
        <f t="shared" si="38"/>
        <v>0.06405268745363424</v>
      </c>
      <c r="F990" s="25">
        <f t="shared" si="39"/>
        <v>17.934752487017587</v>
      </c>
      <c r="G990" s="20">
        <f t="shared" si="40"/>
        <v>17</v>
      </c>
      <c r="H990" s="113">
        <f t="shared" si="41"/>
        <v>0.01053874175876111</v>
      </c>
    </row>
    <row r="991" spans="1:8" ht="12.75">
      <c r="A991" s="19">
        <f t="shared" si="34"/>
        <v>275</v>
      </c>
      <c r="B991" s="20">
        <f t="shared" si="35"/>
        <v>300</v>
      </c>
      <c r="C991" s="118">
        <f t="shared" si="36"/>
        <v>0.944113259934352</v>
      </c>
      <c r="D991" s="113">
        <f t="shared" si="37"/>
        <v>0.9775320818038378</v>
      </c>
      <c r="E991" s="207">
        <f t="shared" si="38"/>
        <v>0.03341882186948575</v>
      </c>
      <c r="F991" s="25">
        <f t="shared" si="39"/>
        <v>9.35727012345601</v>
      </c>
      <c r="G991" s="20">
        <f t="shared" si="40"/>
        <v>13</v>
      </c>
      <c r="H991" s="113">
        <f t="shared" si="41"/>
        <v>1.0555162933860383</v>
      </c>
    </row>
    <row r="992" spans="1:8" ht="12.75">
      <c r="A992" s="19">
        <f t="shared" si="34"/>
        <v>300</v>
      </c>
      <c r="B992" s="20">
        <f t="shared" si="35"/>
        <v>325</v>
      </c>
      <c r="C992" s="118">
        <f t="shared" si="36"/>
        <v>0.9775320818038378</v>
      </c>
      <c r="D992" s="113">
        <f t="shared" si="37"/>
        <v>0.9922448041647758</v>
      </c>
      <c r="E992" s="207">
        <f t="shared" si="38"/>
        <v>0.014712722360938013</v>
      </c>
      <c r="F992" s="25">
        <f t="shared" si="39"/>
        <v>4.119562261062644</v>
      </c>
      <c r="G992" s="20">
        <f t="shared" si="40"/>
        <v>2</v>
      </c>
      <c r="H992" s="113">
        <f t="shared" si="41"/>
        <v>0.6367137455962962</v>
      </c>
    </row>
    <row r="993" spans="1:8" ht="13.5" thickBot="1">
      <c r="A993" s="91">
        <f t="shared" si="34"/>
        <v>325</v>
      </c>
      <c r="B993" s="82">
        <f t="shared" si="35"/>
        <v>350</v>
      </c>
      <c r="C993" s="120">
        <f t="shared" si="36"/>
        <v>0.9922448041647758</v>
      </c>
      <c r="D993" s="212">
        <v>1</v>
      </c>
      <c r="E993" s="213">
        <f t="shared" si="38"/>
        <v>0.007755195835224216</v>
      </c>
      <c r="F993" s="109">
        <f t="shared" si="39"/>
        <v>2.1714548338627804</v>
      </c>
      <c r="G993" s="82">
        <f t="shared" si="40"/>
        <v>2</v>
      </c>
      <c r="H993" s="119">
        <f t="shared" si="41"/>
        <v>0.04970949637488724</v>
      </c>
    </row>
    <row r="994" spans="1:8" ht="12.75">
      <c r="A994" s="19"/>
      <c r="B994" s="20"/>
      <c r="C994" s="118"/>
      <c r="D994" s="12" t="s">
        <v>40</v>
      </c>
      <c r="E994" s="208">
        <f>SUM(E980:E993)</f>
        <v>1</v>
      </c>
      <c r="F994" s="53">
        <f>SUM(F980:F993)</f>
        <v>279.99999999999994</v>
      </c>
      <c r="G994" s="211">
        <f>SUM(G980:G993)</f>
        <v>280</v>
      </c>
      <c r="H994" s="218">
        <f>SUM(H980:H993)</f>
        <v>11.360175015372993</v>
      </c>
    </row>
    <row r="995" spans="1:8" ht="12.75">
      <c r="A995" s="23"/>
      <c r="B995" s="24"/>
      <c r="C995" s="24"/>
      <c r="D995" s="24"/>
      <c r="E995" s="24"/>
      <c r="F995" s="209" t="s">
        <v>136</v>
      </c>
      <c r="G995" s="24"/>
      <c r="H995" s="219">
        <f>CHIDIST(H994,COUNT(H980:H993)-1)</f>
        <v>0.5806723481581295</v>
      </c>
    </row>
    <row r="998" ht="12.75">
      <c r="A998" s="125" t="s">
        <v>139</v>
      </c>
    </row>
  </sheetData>
  <sheetProtection password="89E6" sheet="1" objects="1" scenarios="1"/>
  <mergeCells count="12">
    <mergeCell ref="A312:C312"/>
    <mergeCell ref="A355:C355"/>
    <mergeCell ref="E355:F355"/>
    <mergeCell ref="A422:C422"/>
    <mergeCell ref="A450:C450"/>
    <mergeCell ref="D450:F450"/>
    <mergeCell ref="A978:B978"/>
    <mergeCell ref="C978:D978"/>
    <mergeCell ref="F978:G978"/>
    <mergeCell ref="C557:D557"/>
    <mergeCell ref="A904:C904"/>
    <mergeCell ref="G450:H450"/>
  </mergeCells>
  <printOptions/>
  <pageMargins left="0.75" right="0.75" top="1" bottom="1" header="0" footer="0"/>
  <pageSetup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0:Z309"/>
  <sheetViews>
    <sheetView workbookViewId="0" topLeftCell="A277">
      <selection activeCell="D26" sqref="D26"/>
    </sheetView>
  </sheetViews>
  <sheetFormatPr defaultColWidth="11.421875" defaultRowHeight="12.75"/>
  <cols>
    <col min="1" max="4" width="11.57421875" style="156" customWidth="1"/>
    <col min="5" max="5" width="11.7109375" style="156" bestFit="1" customWidth="1"/>
    <col min="6" max="23" width="11.57421875" style="156" customWidth="1"/>
    <col min="24" max="26" width="11.57421875" style="275" customWidth="1"/>
    <col min="27" max="16384" width="11.57421875" style="156" customWidth="1"/>
  </cols>
  <sheetData>
    <row r="10" spans="1:5" ht="13.5" thickBot="1">
      <c r="A10" s="237" t="s">
        <v>146</v>
      </c>
      <c r="B10" s="238"/>
      <c r="C10" s="239" t="s">
        <v>143</v>
      </c>
      <c r="D10" s="239" t="s">
        <v>144</v>
      </c>
      <c r="E10" s="240" t="s">
        <v>145</v>
      </c>
    </row>
    <row r="11" spans="1:5" ht="13.5" thickTop="1">
      <c r="A11" s="166" t="s">
        <v>140</v>
      </c>
      <c r="B11" s="241"/>
      <c r="C11" s="242" t="s">
        <v>0</v>
      </c>
      <c r="D11" s="269" t="s">
        <v>0</v>
      </c>
      <c r="E11" s="243"/>
    </row>
    <row r="12" spans="1:5" ht="12.75">
      <c r="A12" s="166"/>
      <c r="B12" s="241"/>
      <c r="C12" s="244" t="s">
        <v>141</v>
      </c>
      <c r="D12" s="270" t="s">
        <v>141</v>
      </c>
      <c r="E12" s="243"/>
    </row>
    <row r="13" spans="1:5" ht="12.75">
      <c r="A13" s="166" t="s">
        <v>142</v>
      </c>
      <c r="B13" s="241"/>
      <c r="C13" s="174">
        <v>53.12</v>
      </c>
      <c r="D13" s="271">
        <v>54</v>
      </c>
      <c r="E13" s="245" t="str">
        <f>IF(D25=1,AVERAGE($B$30:$B$309),"    Genere")</f>
        <v>    Genere</v>
      </c>
    </row>
    <row r="14" spans="1:5" ht="12.75">
      <c r="A14" s="166" t="s">
        <v>7</v>
      </c>
      <c r="B14" s="241"/>
      <c r="C14" s="174">
        <v>14.3</v>
      </c>
      <c r="D14" s="271">
        <v>14.3</v>
      </c>
      <c r="E14" s="245" t="str">
        <f>IF(D25=1,STDEV($B$30:$B$309),"    Genere")</f>
        <v>    Genere</v>
      </c>
    </row>
    <row r="15" spans="1:5" ht="12.75">
      <c r="A15" s="166" t="s">
        <v>151</v>
      </c>
      <c r="B15" s="241"/>
      <c r="C15" s="181"/>
      <c r="D15" s="272">
        <v>2</v>
      </c>
      <c r="E15" s="176"/>
    </row>
    <row r="16" spans="1:5" ht="12.75">
      <c r="A16" s="166" t="s">
        <v>147</v>
      </c>
      <c r="B16" s="241"/>
      <c r="C16" s="246"/>
      <c r="D16" s="246"/>
      <c r="E16" s="243"/>
    </row>
    <row r="17" spans="1:5" ht="12.75">
      <c r="A17" s="166" t="s">
        <v>140</v>
      </c>
      <c r="B17" s="241"/>
      <c r="C17" s="163" t="s">
        <v>1</v>
      </c>
      <c r="D17" s="273" t="s">
        <v>1</v>
      </c>
      <c r="E17" s="243"/>
    </row>
    <row r="18" spans="1:5" ht="12.75">
      <c r="A18" s="166"/>
      <c r="B18" s="241"/>
      <c r="C18" s="247" t="s">
        <v>5</v>
      </c>
      <c r="D18" s="270" t="s">
        <v>5</v>
      </c>
      <c r="E18" s="243"/>
    </row>
    <row r="19" spans="1:5" ht="12.75">
      <c r="A19" s="166" t="s">
        <v>142</v>
      </c>
      <c r="B19" s="241"/>
      <c r="C19" s="246">
        <v>178.4</v>
      </c>
      <c r="D19" s="271">
        <v>178.4</v>
      </c>
      <c r="E19" s="248" t="str">
        <f>IF(D25=1,AVERAGE($C$30:$C$309),"    Genere")</f>
        <v>    Genere</v>
      </c>
    </row>
    <row r="20" spans="1:5" ht="12.75">
      <c r="A20" s="166" t="s">
        <v>7</v>
      </c>
      <c r="B20" s="241"/>
      <c r="C20" s="249">
        <v>59.9</v>
      </c>
      <c r="D20" s="272">
        <v>59.9</v>
      </c>
      <c r="E20" s="248" t="str">
        <f>IF(D25=1,STDEV($C$30:$C$309),"    Genere")</f>
        <v>    Genere</v>
      </c>
    </row>
    <row r="21" spans="1:5" ht="12.75">
      <c r="A21" s="166" t="s">
        <v>148</v>
      </c>
      <c r="B21" s="241"/>
      <c r="C21" s="246"/>
      <c r="D21" s="246"/>
      <c r="E21" s="243"/>
    </row>
    <row r="22" spans="1:5" ht="12.75">
      <c r="A22" s="166" t="s">
        <v>140</v>
      </c>
      <c r="B22" s="241"/>
      <c r="C22" s="163" t="s">
        <v>2</v>
      </c>
      <c r="D22" s="273" t="s">
        <v>2</v>
      </c>
      <c r="E22" s="243"/>
    </row>
    <row r="23" spans="1:5" ht="12.75">
      <c r="A23" s="166"/>
      <c r="B23" s="241"/>
      <c r="C23" s="247" t="s">
        <v>6</v>
      </c>
      <c r="D23" s="270" t="s">
        <v>6</v>
      </c>
      <c r="E23" s="243"/>
    </row>
    <row r="24" spans="1:5" ht="13.5" thickBot="1">
      <c r="A24" s="250" t="s">
        <v>149</v>
      </c>
      <c r="B24" s="251"/>
      <c r="C24" s="252">
        <v>0.7</v>
      </c>
      <c r="D24" s="274">
        <v>0.7</v>
      </c>
      <c r="E24" s="253" t="str">
        <f>IF(D25=1,AVERAGE($D$30:$D$309),"    Genere")</f>
        <v>    Genere</v>
      </c>
    </row>
    <row r="25" spans="1:5" ht="12.75">
      <c r="A25" s="177" t="s">
        <v>150</v>
      </c>
      <c r="B25" s="254"/>
      <c r="C25" s="254"/>
      <c r="D25" s="272">
        <v>0</v>
      </c>
      <c r="E25" s="255"/>
    </row>
    <row r="26" ht="12.75">
      <c r="E26" s="256"/>
    </row>
    <row r="28" spans="1:9" ht="12.75">
      <c r="A28" s="257"/>
      <c r="B28" s="258" t="str">
        <f>D11</f>
        <v>Peso medio</v>
      </c>
      <c r="C28" s="163" t="str">
        <f>D17</f>
        <v>Número de</v>
      </c>
      <c r="D28" s="259" t="str">
        <f>D22</f>
        <v>Producto</v>
      </c>
      <c r="F28" s="241"/>
      <c r="G28" s="164"/>
      <c r="H28" s="164"/>
      <c r="I28" s="164"/>
    </row>
    <row r="29" spans="1:26" ht="13.5" thickBot="1">
      <c r="A29" s="260" t="s">
        <v>155</v>
      </c>
      <c r="B29" s="261" t="str">
        <f>D12</f>
        <v>Huevo en gr.</v>
      </c>
      <c r="C29" s="260" t="str">
        <f>D18</f>
        <v>Huevos</v>
      </c>
      <c r="D29" s="262" t="str">
        <f>D23</f>
        <v>M = 1 / 0</v>
      </c>
      <c r="I29" s="164"/>
      <c r="X29" s="275" t="s">
        <v>152</v>
      </c>
      <c r="Y29" s="275" t="s">
        <v>153</v>
      </c>
      <c r="Z29" s="275" t="s">
        <v>154</v>
      </c>
    </row>
    <row r="30" spans="1:26" ht="13.5" thickTop="1">
      <c r="A30" s="246">
        <v>1</v>
      </c>
      <c r="B30" s="263" t="str">
        <f aca="true" t="shared" si="0" ref="B30:B93">IF($D$25=1,ROUND(X30,$D$15),"    Generar")</f>
        <v>    Generar</v>
      </c>
      <c r="C30" s="264" t="str">
        <f aca="true" t="shared" si="1" ref="C30:C93">IF($D$25=1,ROUND(Y30,0),"    Generar")</f>
        <v>    Generar</v>
      </c>
      <c r="D30" s="265" t="str">
        <f aca="true" t="shared" si="2" ref="D30:D93">IF($D$25=1,Z30,"    Generar")</f>
        <v>    Generar</v>
      </c>
      <c r="X30" s="275">
        <f ca="1">$D$13+$D$14*NORMSINV(RAND())</f>
        <v>35.750703240502276</v>
      </c>
      <c r="Y30" s="275">
        <f ca="1">$D$19+$D$20*NORMSINV(RAND())</f>
        <v>90.49757840194572</v>
      </c>
      <c r="Z30" s="275">
        <f ca="1">IF(RAND()&lt;=$D$24,1,0)</f>
        <v>1</v>
      </c>
    </row>
    <row r="31" spans="1:26" ht="12.75">
      <c r="A31" s="246">
        <v>2</v>
      </c>
      <c r="B31" s="263" t="str">
        <f t="shared" si="0"/>
        <v>    Generar</v>
      </c>
      <c r="C31" s="264" t="str">
        <f t="shared" si="1"/>
        <v>    Generar</v>
      </c>
      <c r="D31" s="265" t="str">
        <f t="shared" si="2"/>
        <v>    Generar</v>
      </c>
      <c r="X31" s="275">
        <f aca="true" ca="1" t="shared" si="3" ref="X31:X94">$D$13+$D$14*NORMSINV(RAND())</f>
        <v>47.34117429169947</v>
      </c>
      <c r="Y31" s="275">
        <f aca="true" ca="1" t="shared" si="4" ref="Y31:Y94">$D$19+$D$20*NORMSINV(RAND())</f>
        <v>204.57763406770277</v>
      </c>
      <c r="Z31" s="275">
        <f aca="true" ca="1" t="shared" si="5" ref="Z31:Z94">IF(RAND()&lt;=$D$24,1,0)</f>
        <v>1</v>
      </c>
    </row>
    <row r="32" spans="1:26" ht="12.75">
      <c r="A32" s="246">
        <v>3</v>
      </c>
      <c r="B32" s="263" t="str">
        <f t="shared" si="0"/>
        <v>    Generar</v>
      </c>
      <c r="C32" s="264" t="str">
        <f t="shared" si="1"/>
        <v>    Generar</v>
      </c>
      <c r="D32" s="265" t="str">
        <f t="shared" si="2"/>
        <v>    Generar</v>
      </c>
      <c r="X32" s="275">
        <f ca="1" t="shared" si="3"/>
        <v>51.606830120191226</v>
      </c>
      <c r="Y32" s="275">
        <f ca="1" t="shared" si="4"/>
        <v>161.37172379899727</v>
      </c>
      <c r="Z32" s="275">
        <f ca="1" t="shared" si="5"/>
        <v>0</v>
      </c>
    </row>
    <row r="33" spans="1:26" ht="12.75">
      <c r="A33" s="246">
        <v>4</v>
      </c>
      <c r="B33" s="263" t="str">
        <f t="shared" si="0"/>
        <v>    Generar</v>
      </c>
      <c r="C33" s="264" t="str">
        <f t="shared" si="1"/>
        <v>    Generar</v>
      </c>
      <c r="D33" s="265" t="str">
        <f t="shared" si="2"/>
        <v>    Generar</v>
      </c>
      <c r="X33" s="275">
        <f ca="1" t="shared" si="3"/>
        <v>60.03888572244795</v>
      </c>
      <c r="Y33" s="275">
        <f ca="1" t="shared" si="4"/>
        <v>103.68113081239422</v>
      </c>
      <c r="Z33" s="275">
        <f ca="1" t="shared" si="5"/>
        <v>1</v>
      </c>
    </row>
    <row r="34" spans="1:26" ht="12.75">
      <c r="A34" s="246">
        <v>5</v>
      </c>
      <c r="B34" s="263" t="str">
        <f t="shared" si="0"/>
        <v>    Generar</v>
      </c>
      <c r="C34" s="264" t="str">
        <f t="shared" si="1"/>
        <v>    Generar</v>
      </c>
      <c r="D34" s="265" t="str">
        <f t="shared" si="2"/>
        <v>    Generar</v>
      </c>
      <c r="X34" s="275">
        <f ca="1" t="shared" si="3"/>
        <v>37.099366259823015</v>
      </c>
      <c r="Y34" s="275">
        <f ca="1" t="shared" si="4"/>
        <v>199.46937522373622</v>
      </c>
      <c r="Z34" s="275">
        <f ca="1" t="shared" si="5"/>
        <v>1</v>
      </c>
    </row>
    <row r="35" spans="1:26" ht="12.75">
      <c r="A35" s="246">
        <v>6</v>
      </c>
      <c r="B35" s="263" t="str">
        <f t="shared" si="0"/>
        <v>    Generar</v>
      </c>
      <c r="C35" s="264" t="str">
        <f t="shared" si="1"/>
        <v>    Generar</v>
      </c>
      <c r="D35" s="265" t="str">
        <f t="shared" si="2"/>
        <v>    Generar</v>
      </c>
      <c r="X35" s="275">
        <f ca="1" t="shared" si="3"/>
        <v>64.59605967685935</v>
      </c>
      <c r="Y35" s="275">
        <f ca="1" t="shared" si="4"/>
        <v>218.75665683499153</v>
      </c>
      <c r="Z35" s="275">
        <f ca="1" t="shared" si="5"/>
        <v>1</v>
      </c>
    </row>
    <row r="36" spans="1:26" ht="12.75">
      <c r="A36" s="246">
        <v>7</v>
      </c>
      <c r="B36" s="263" t="str">
        <f t="shared" si="0"/>
        <v>    Generar</v>
      </c>
      <c r="C36" s="264" t="str">
        <f t="shared" si="1"/>
        <v>    Generar</v>
      </c>
      <c r="D36" s="265" t="str">
        <f t="shared" si="2"/>
        <v>    Generar</v>
      </c>
      <c r="X36" s="275">
        <f ca="1" t="shared" si="3"/>
        <v>56.03848264595222</v>
      </c>
      <c r="Y36" s="275">
        <f ca="1" t="shared" si="4"/>
        <v>256.6444773635761</v>
      </c>
      <c r="Z36" s="275">
        <f ca="1" t="shared" si="5"/>
        <v>1</v>
      </c>
    </row>
    <row r="37" spans="1:26" ht="12.75">
      <c r="A37" s="246">
        <v>8</v>
      </c>
      <c r="B37" s="263" t="str">
        <f t="shared" si="0"/>
        <v>    Generar</v>
      </c>
      <c r="C37" s="264" t="str">
        <f t="shared" si="1"/>
        <v>    Generar</v>
      </c>
      <c r="D37" s="265" t="str">
        <f t="shared" si="2"/>
        <v>    Generar</v>
      </c>
      <c r="X37" s="275">
        <f ca="1" t="shared" si="3"/>
        <v>62.751418208837386</v>
      </c>
      <c r="Y37" s="275">
        <f ca="1" t="shared" si="4"/>
        <v>248.8089784001518</v>
      </c>
      <c r="Z37" s="275">
        <f ca="1" t="shared" si="5"/>
        <v>1</v>
      </c>
    </row>
    <row r="38" spans="1:26" ht="12.75">
      <c r="A38" s="246">
        <v>9</v>
      </c>
      <c r="B38" s="263" t="str">
        <f t="shared" si="0"/>
        <v>    Generar</v>
      </c>
      <c r="C38" s="264" t="str">
        <f t="shared" si="1"/>
        <v>    Generar</v>
      </c>
      <c r="D38" s="265" t="str">
        <f t="shared" si="2"/>
        <v>    Generar</v>
      </c>
      <c r="X38" s="275">
        <f ca="1" t="shared" si="3"/>
        <v>72.68222671892875</v>
      </c>
      <c r="Y38" s="275">
        <f ca="1" t="shared" si="4"/>
        <v>148.13418337682185</v>
      </c>
      <c r="Z38" s="275">
        <f ca="1" t="shared" si="5"/>
        <v>1</v>
      </c>
    </row>
    <row r="39" spans="1:26" ht="12.75">
      <c r="A39" s="246">
        <v>10</v>
      </c>
      <c r="B39" s="263" t="str">
        <f t="shared" si="0"/>
        <v>    Generar</v>
      </c>
      <c r="C39" s="264" t="str">
        <f t="shared" si="1"/>
        <v>    Generar</v>
      </c>
      <c r="D39" s="265" t="str">
        <f t="shared" si="2"/>
        <v>    Generar</v>
      </c>
      <c r="X39" s="275">
        <f ca="1" t="shared" si="3"/>
        <v>72.21228770043182</v>
      </c>
      <c r="Y39" s="275">
        <f ca="1" t="shared" si="4"/>
        <v>194.75793655635806</v>
      </c>
      <c r="Z39" s="275">
        <f ca="1" t="shared" si="5"/>
        <v>1</v>
      </c>
    </row>
    <row r="40" spans="1:26" ht="12.75">
      <c r="A40" s="246">
        <v>11</v>
      </c>
      <c r="B40" s="263" t="str">
        <f t="shared" si="0"/>
        <v>    Generar</v>
      </c>
      <c r="C40" s="264" t="str">
        <f t="shared" si="1"/>
        <v>    Generar</v>
      </c>
      <c r="D40" s="265" t="str">
        <f t="shared" si="2"/>
        <v>    Generar</v>
      </c>
      <c r="X40" s="275">
        <f ca="1" t="shared" si="3"/>
        <v>48.21757819624973</v>
      </c>
      <c r="Y40" s="275">
        <f ca="1" t="shared" si="4"/>
        <v>217.3403122196164</v>
      </c>
      <c r="Z40" s="275">
        <f ca="1" t="shared" si="5"/>
        <v>0</v>
      </c>
    </row>
    <row r="41" spans="1:26" ht="12.75">
      <c r="A41" s="246">
        <v>12</v>
      </c>
      <c r="B41" s="263" t="str">
        <f t="shared" si="0"/>
        <v>    Generar</v>
      </c>
      <c r="C41" s="264" t="str">
        <f t="shared" si="1"/>
        <v>    Generar</v>
      </c>
      <c r="D41" s="265" t="str">
        <f t="shared" si="2"/>
        <v>    Generar</v>
      </c>
      <c r="X41" s="275">
        <f ca="1" t="shared" si="3"/>
        <v>48.27723934203991</v>
      </c>
      <c r="Y41" s="275">
        <f ca="1" t="shared" si="4"/>
        <v>214.95431338428446</v>
      </c>
      <c r="Z41" s="275">
        <f ca="1" t="shared" si="5"/>
        <v>1</v>
      </c>
    </row>
    <row r="42" spans="1:26" ht="12.75">
      <c r="A42" s="246">
        <v>13</v>
      </c>
      <c r="B42" s="263" t="str">
        <f t="shared" si="0"/>
        <v>    Generar</v>
      </c>
      <c r="C42" s="264" t="str">
        <f t="shared" si="1"/>
        <v>    Generar</v>
      </c>
      <c r="D42" s="265" t="str">
        <f t="shared" si="2"/>
        <v>    Generar</v>
      </c>
      <c r="X42" s="275">
        <f ca="1" t="shared" si="3"/>
        <v>31.57636121926972</v>
      </c>
      <c r="Y42" s="275">
        <f ca="1" t="shared" si="4"/>
        <v>198.8820430286868</v>
      </c>
      <c r="Z42" s="275">
        <f ca="1" t="shared" si="5"/>
        <v>1</v>
      </c>
    </row>
    <row r="43" spans="1:26" ht="12.75">
      <c r="A43" s="246">
        <v>14</v>
      </c>
      <c r="B43" s="263" t="str">
        <f t="shared" si="0"/>
        <v>    Generar</v>
      </c>
      <c r="C43" s="264" t="str">
        <f t="shared" si="1"/>
        <v>    Generar</v>
      </c>
      <c r="D43" s="265" t="str">
        <f t="shared" si="2"/>
        <v>    Generar</v>
      </c>
      <c r="X43" s="275">
        <f ca="1" t="shared" si="3"/>
        <v>39.00922207301997</v>
      </c>
      <c r="Y43" s="275">
        <f ca="1" t="shared" si="4"/>
        <v>126.32484805876037</v>
      </c>
      <c r="Z43" s="275">
        <f ca="1" t="shared" si="5"/>
        <v>1</v>
      </c>
    </row>
    <row r="44" spans="1:26" ht="12.75">
      <c r="A44" s="246">
        <v>15</v>
      </c>
      <c r="B44" s="263" t="str">
        <f t="shared" si="0"/>
        <v>    Generar</v>
      </c>
      <c r="C44" s="264" t="str">
        <f t="shared" si="1"/>
        <v>    Generar</v>
      </c>
      <c r="D44" s="265" t="str">
        <f t="shared" si="2"/>
        <v>    Generar</v>
      </c>
      <c r="X44" s="275">
        <f ca="1" t="shared" si="3"/>
        <v>47.78295082148929</v>
      </c>
      <c r="Y44" s="275">
        <f ca="1" t="shared" si="4"/>
        <v>183.13514824003363</v>
      </c>
      <c r="Z44" s="275">
        <f ca="1" t="shared" si="5"/>
        <v>0</v>
      </c>
    </row>
    <row r="45" spans="1:26" ht="12.75">
      <c r="A45" s="246">
        <v>16</v>
      </c>
      <c r="B45" s="263" t="str">
        <f t="shared" si="0"/>
        <v>    Generar</v>
      </c>
      <c r="C45" s="264" t="str">
        <f t="shared" si="1"/>
        <v>    Generar</v>
      </c>
      <c r="D45" s="265" t="str">
        <f t="shared" si="2"/>
        <v>    Generar</v>
      </c>
      <c r="X45" s="275">
        <f ca="1" t="shared" si="3"/>
        <v>37.158014601116726</v>
      </c>
      <c r="Y45" s="275">
        <f ca="1" t="shared" si="4"/>
        <v>197.45842857639684</v>
      </c>
      <c r="Z45" s="275">
        <f ca="1" t="shared" si="5"/>
        <v>1</v>
      </c>
    </row>
    <row r="46" spans="1:26" ht="12.75">
      <c r="A46" s="246">
        <v>17</v>
      </c>
      <c r="B46" s="263" t="str">
        <f t="shared" si="0"/>
        <v>    Generar</v>
      </c>
      <c r="C46" s="264" t="str">
        <f t="shared" si="1"/>
        <v>    Generar</v>
      </c>
      <c r="D46" s="265" t="str">
        <f t="shared" si="2"/>
        <v>    Generar</v>
      </c>
      <c r="X46" s="275">
        <f ca="1" t="shared" si="3"/>
        <v>57.43829810983667</v>
      </c>
      <c r="Y46" s="275">
        <f ca="1" t="shared" si="4"/>
        <v>141.98584783068932</v>
      </c>
      <c r="Z46" s="275">
        <f ca="1" t="shared" si="5"/>
        <v>0</v>
      </c>
    </row>
    <row r="47" spans="1:26" ht="12.75">
      <c r="A47" s="246">
        <v>18</v>
      </c>
      <c r="B47" s="263" t="str">
        <f t="shared" si="0"/>
        <v>    Generar</v>
      </c>
      <c r="C47" s="264" t="str">
        <f t="shared" si="1"/>
        <v>    Generar</v>
      </c>
      <c r="D47" s="265" t="str">
        <f t="shared" si="2"/>
        <v>    Generar</v>
      </c>
      <c r="X47" s="275">
        <f ca="1" t="shared" si="3"/>
        <v>60.713558981972604</v>
      </c>
      <c r="Y47" s="275">
        <f ca="1" t="shared" si="4"/>
        <v>194.84103768891208</v>
      </c>
      <c r="Z47" s="275">
        <f ca="1" t="shared" si="5"/>
        <v>1</v>
      </c>
    </row>
    <row r="48" spans="1:26" ht="12.75">
      <c r="A48" s="246">
        <v>19</v>
      </c>
      <c r="B48" s="263" t="str">
        <f t="shared" si="0"/>
        <v>    Generar</v>
      </c>
      <c r="C48" s="264" t="str">
        <f t="shared" si="1"/>
        <v>    Generar</v>
      </c>
      <c r="D48" s="265" t="str">
        <f t="shared" si="2"/>
        <v>    Generar</v>
      </c>
      <c r="X48" s="275">
        <f ca="1" t="shared" si="3"/>
        <v>53.906247666296785</v>
      </c>
      <c r="Y48" s="275">
        <f ca="1" t="shared" si="4"/>
        <v>198.7464314665792</v>
      </c>
      <c r="Z48" s="275">
        <f ca="1" t="shared" si="5"/>
        <v>0</v>
      </c>
    </row>
    <row r="49" spans="1:26" ht="12.75">
      <c r="A49" s="246">
        <v>20</v>
      </c>
      <c r="B49" s="263" t="str">
        <f t="shared" si="0"/>
        <v>    Generar</v>
      </c>
      <c r="C49" s="264" t="str">
        <f t="shared" si="1"/>
        <v>    Generar</v>
      </c>
      <c r="D49" s="265" t="str">
        <f t="shared" si="2"/>
        <v>    Generar</v>
      </c>
      <c r="X49" s="275">
        <f ca="1" t="shared" si="3"/>
        <v>40.21204861750134</v>
      </c>
      <c r="Y49" s="275">
        <f ca="1" t="shared" si="4"/>
        <v>220.15535502558086</v>
      </c>
      <c r="Z49" s="275">
        <f ca="1" t="shared" si="5"/>
        <v>0</v>
      </c>
    </row>
    <row r="50" spans="1:26" ht="12.75">
      <c r="A50" s="246">
        <v>21</v>
      </c>
      <c r="B50" s="263" t="str">
        <f t="shared" si="0"/>
        <v>    Generar</v>
      </c>
      <c r="C50" s="264" t="str">
        <f t="shared" si="1"/>
        <v>    Generar</v>
      </c>
      <c r="D50" s="265" t="str">
        <f t="shared" si="2"/>
        <v>    Generar</v>
      </c>
      <c r="X50" s="275">
        <f ca="1" t="shared" si="3"/>
        <v>63.12347152559059</v>
      </c>
      <c r="Y50" s="275">
        <f ca="1" t="shared" si="4"/>
        <v>156.3754143778429</v>
      </c>
      <c r="Z50" s="275">
        <f ca="1" t="shared" si="5"/>
        <v>1</v>
      </c>
    </row>
    <row r="51" spans="1:26" ht="12.75">
      <c r="A51" s="246">
        <v>22</v>
      </c>
      <c r="B51" s="263" t="str">
        <f t="shared" si="0"/>
        <v>    Generar</v>
      </c>
      <c r="C51" s="264" t="str">
        <f t="shared" si="1"/>
        <v>    Generar</v>
      </c>
      <c r="D51" s="265" t="str">
        <f t="shared" si="2"/>
        <v>    Generar</v>
      </c>
      <c r="X51" s="275">
        <f ca="1" t="shared" si="3"/>
        <v>54.10754692667469</v>
      </c>
      <c r="Y51" s="275">
        <f ca="1" t="shared" si="4"/>
        <v>119.44371321533777</v>
      </c>
      <c r="Z51" s="275">
        <f ca="1" t="shared" si="5"/>
        <v>1</v>
      </c>
    </row>
    <row r="52" spans="1:26" ht="12.75">
      <c r="A52" s="246">
        <v>23</v>
      </c>
      <c r="B52" s="263" t="str">
        <f t="shared" si="0"/>
        <v>    Generar</v>
      </c>
      <c r="C52" s="264" t="str">
        <f t="shared" si="1"/>
        <v>    Generar</v>
      </c>
      <c r="D52" s="265" t="str">
        <f t="shared" si="2"/>
        <v>    Generar</v>
      </c>
      <c r="X52" s="275">
        <f ca="1" t="shared" si="3"/>
        <v>54.08407635091536</v>
      </c>
      <c r="Y52" s="275">
        <f ca="1" t="shared" si="4"/>
        <v>316.9221548204865</v>
      </c>
      <c r="Z52" s="275">
        <f ca="1" t="shared" si="5"/>
        <v>1</v>
      </c>
    </row>
    <row r="53" spans="1:26" ht="12.75">
      <c r="A53" s="246">
        <v>24</v>
      </c>
      <c r="B53" s="263" t="str">
        <f t="shared" si="0"/>
        <v>    Generar</v>
      </c>
      <c r="C53" s="264" t="str">
        <f t="shared" si="1"/>
        <v>    Generar</v>
      </c>
      <c r="D53" s="265" t="str">
        <f t="shared" si="2"/>
        <v>    Generar</v>
      </c>
      <c r="X53" s="275">
        <f ca="1" t="shared" si="3"/>
        <v>60.29004775931276</v>
      </c>
      <c r="Y53" s="275">
        <f ca="1" t="shared" si="4"/>
        <v>271.9454361990384</v>
      </c>
      <c r="Z53" s="275">
        <f ca="1" t="shared" si="5"/>
        <v>1</v>
      </c>
    </row>
    <row r="54" spans="1:26" ht="12.75">
      <c r="A54" s="246">
        <v>25</v>
      </c>
      <c r="B54" s="263" t="str">
        <f t="shared" si="0"/>
        <v>    Generar</v>
      </c>
      <c r="C54" s="264" t="str">
        <f t="shared" si="1"/>
        <v>    Generar</v>
      </c>
      <c r="D54" s="265" t="str">
        <f t="shared" si="2"/>
        <v>    Generar</v>
      </c>
      <c r="X54" s="275">
        <f ca="1" t="shared" si="3"/>
        <v>31.038600823267103</v>
      </c>
      <c r="Y54" s="275">
        <f ca="1" t="shared" si="4"/>
        <v>190.46442980189633</v>
      </c>
      <c r="Z54" s="275">
        <f ca="1" t="shared" si="5"/>
        <v>1</v>
      </c>
    </row>
    <row r="55" spans="1:26" ht="12.75">
      <c r="A55" s="246">
        <v>26</v>
      </c>
      <c r="B55" s="263" t="str">
        <f t="shared" si="0"/>
        <v>    Generar</v>
      </c>
      <c r="C55" s="264" t="str">
        <f t="shared" si="1"/>
        <v>    Generar</v>
      </c>
      <c r="D55" s="265" t="str">
        <f t="shared" si="2"/>
        <v>    Generar</v>
      </c>
      <c r="X55" s="275">
        <f ca="1" t="shared" si="3"/>
        <v>51.83928545871118</v>
      </c>
      <c r="Y55" s="275">
        <f ca="1" t="shared" si="4"/>
        <v>254.78196951697117</v>
      </c>
      <c r="Z55" s="275">
        <f ca="1" t="shared" si="5"/>
        <v>1</v>
      </c>
    </row>
    <row r="56" spans="1:26" ht="12.75">
      <c r="A56" s="246">
        <v>27</v>
      </c>
      <c r="B56" s="263" t="str">
        <f t="shared" si="0"/>
        <v>    Generar</v>
      </c>
      <c r="C56" s="264" t="str">
        <f t="shared" si="1"/>
        <v>    Generar</v>
      </c>
      <c r="D56" s="265" t="str">
        <f t="shared" si="2"/>
        <v>    Generar</v>
      </c>
      <c r="X56" s="275">
        <f ca="1" t="shared" si="3"/>
        <v>57.85915665828435</v>
      </c>
      <c r="Y56" s="275">
        <f ca="1" t="shared" si="4"/>
        <v>173.34800880331665</v>
      </c>
      <c r="Z56" s="275">
        <f ca="1" t="shared" si="5"/>
        <v>1</v>
      </c>
    </row>
    <row r="57" spans="1:26" ht="12.75">
      <c r="A57" s="246">
        <v>28</v>
      </c>
      <c r="B57" s="263" t="str">
        <f t="shared" si="0"/>
        <v>    Generar</v>
      </c>
      <c r="C57" s="264" t="str">
        <f t="shared" si="1"/>
        <v>    Generar</v>
      </c>
      <c r="D57" s="265" t="str">
        <f t="shared" si="2"/>
        <v>    Generar</v>
      </c>
      <c r="X57" s="275">
        <f ca="1" t="shared" si="3"/>
        <v>31.351751862445504</v>
      </c>
      <c r="Y57" s="275">
        <f ca="1" t="shared" si="4"/>
        <v>184.06172776371977</v>
      </c>
      <c r="Z57" s="275">
        <f ca="1" t="shared" si="5"/>
        <v>0</v>
      </c>
    </row>
    <row r="58" spans="1:26" ht="12.75">
      <c r="A58" s="246">
        <v>29</v>
      </c>
      <c r="B58" s="263" t="str">
        <f t="shared" si="0"/>
        <v>    Generar</v>
      </c>
      <c r="C58" s="264" t="str">
        <f t="shared" si="1"/>
        <v>    Generar</v>
      </c>
      <c r="D58" s="265" t="str">
        <f t="shared" si="2"/>
        <v>    Generar</v>
      </c>
      <c r="X58" s="275">
        <f ca="1" t="shared" si="3"/>
        <v>57.71936362515927</v>
      </c>
      <c r="Y58" s="275">
        <f ca="1" t="shared" si="4"/>
        <v>221.59056034497118</v>
      </c>
      <c r="Z58" s="275">
        <f ca="1" t="shared" si="5"/>
        <v>1</v>
      </c>
    </row>
    <row r="59" spans="1:26" ht="12.75">
      <c r="A59" s="246">
        <v>30</v>
      </c>
      <c r="B59" s="263" t="str">
        <f t="shared" si="0"/>
        <v>    Generar</v>
      </c>
      <c r="C59" s="264" t="str">
        <f t="shared" si="1"/>
        <v>    Generar</v>
      </c>
      <c r="D59" s="265" t="str">
        <f t="shared" si="2"/>
        <v>    Generar</v>
      </c>
      <c r="X59" s="275">
        <f ca="1" t="shared" si="3"/>
        <v>51.014583173014096</v>
      </c>
      <c r="Y59" s="275">
        <f ca="1" t="shared" si="4"/>
        <v>112.77487440704492</v>
      </c>
      <c r="Z59" s="275">
        <f ca="1" t="shared" si="5"/>
        <v>1</v>
      </c>
    </row>
    <row r="60" spans="1:26" ht="12.75">
      <c r="A60" s="246">
        <v>31</v>
      </c>
      <c r="B60" s="263" t="str">
        <f t="shared" si="0"/>
        <v>    Generar</v>
      </c>
      <c r="C60" s="264" t="str">
        <f t="shared" si="1"/>
        <v>    Generar</v>
      </c>
      <c r="D60" s="265" t="str">
        <f t="shared" si="2"/>
        <v>    Generar</v>
      </c>
      <c r="X60" s="275">
        <f ca="1" t="shared" si="3"/>
        <v>55.22840681251016</v>
      </c>
      <c r="Y60" s="275">
        <f ca="1" t="shared" si="4"/>
        <v>107.20638206076002</v>
      </c>
      <c r="Z60" s="275">
        <f ca="1" t="shared" si="5"/>
        <v>0</v>
      </c>
    </row>
    <row r="61" spans="1:26" ht="12.75">
      <c r="A61" s="246">
        <v>32</v>
      </c>
      <c r="B61" s="263" t="str">
        <f t="shared" si="0"/>
        <v>    Generar</v>
      </c>
      <c r="C61" s="264" t="str">
        <f t="shared" si="1"/>
        <v>    Generar</v>
      </c>
      <c r="D61" s="265" t="str">
        <f t="shared" si="2"/>
        <v>    Generar</v>
      </c>
      <c r="X61" s="275">
        <f ca="1" t="shared" si="3"/>
        <v>52.48739307645601</v>
      </c>
      <c r="Y61" s="275">
        <f ca="1" t="shared" si="4"/>
        <v>164.7422297977185</v>
      </c>
      <c r="Z61" s="275">
        <f ca="1" t="shared" si="5"/>
        <v>1</v>
      </c>
    </row>
    <row r="62" spans="1:26" ht="12.75">
      <c r="A62" s="246">
        <v>33</v>
      </c>
      <c r="B62" s="263" t="str">
        <f t="shared" si="0"/>
        <v>    Generar</v>
      </c>
      <c r="C62" s="264" t="str">
        <f t="shared" si="1"/>
        <v>    Generar</v>
      </c>
      <c r="D62" s="265" t="str">
        <f t="shared" si="2"/>
        <v>    Generar</v>
      </c>
      <c r="X62" s="275">
        <f ca="1" t="shared" si="3"/>
        <v>55.072763122373104</v>
      </c>
      <c r="Y62" s="275">
        <f ca="1" t="shared" si="4"/>
        <v>149.96107010467853</v>
      </c>
      <c r="Z62" s="275">
        <f ca="1" t="shared" si="5"/>
        <v>1</v>
      </c>
    </row>
    <row r="63" spans="1:26" ht="12.75">
      <c r="A63" s="246">
        <v>34</v>
      </c>
      <c r="B63" s="263" t="str">
        <f t="shared" si="0"/>
        <v>    Generar</v>
      </c>
      <c r="C63" s="264" t="str">
        <f t="shared" si="1"/>
        <v>    Generar</v>
      </c>
      <c r="D63" s="265" t="str">
        <f t="shared" si="2"/>
        <v>    Generar</v>
      </c>
      <c r="X63" s="275">
        <f ca="1" t="shared" si="3"/>
        <v>71.30221182032605</v>
      </c>
      <c r="Y63" s="275">
        <f ca="1" t="shared" si="4"/>
        <v>240.5958742352714</v>
      </c>
      <c r="Z63" s="275">
        <f ca="1" t="shared" si="5"/>
        <v>1</v>
      </c>
    </row>
    <row r="64" spans="1:26" ht="12.75">
      <c r="A64" s="246">
        <v>35</v>
      </c>
      <c r="B64" s="263" t="str">
        <f t="shared" si="0"/>
        <v>    Generar</v>
      </c>
      <c r="C64" s="264" t="str">
        <f t="shared" si="1"/>
        <v>    Generar</v>
      </c>
      <c r="D64" s="265" t="str">
        <f t="shared" si="2"/>
        <v>    Generar</v>
      </c>
      <c r="X64" s="275">
        <f ca="1" t="shared" si="3"/>
        <v>28.2507859099106</v>
      </c>
      <c r="Y64" s="275">
        <f ca="1" t="shared" si="4"/>
        <v>128.65150569453147</v>
      </c>
      <c r="Z64" s="275">
        <f ca="1" t="shared" si="5"/>
        <v>0</v>
      </c>
    </row>
    <row r="65" spans="1:26" ht="12.75">
      <c r="A65" s="246">
        <v>36</v>
      </c>
      <c r="B65" s="263" t="str">
        <f t="shared" si="0"/>
        <v>    Generar</v>
      </c>
      <c r="C65" s="264" t="str">
        <f t="shared" si="1"/>
        <v>    Generar</v>
      </c>
      <c r="D65" s="265" t="str">
        <f t="shared" si="2"/>
        <v>    Generar</v>
      </c>
      <c r="X65" s="275">
        <f ca="1" t="shared" si="3"/>
        <v>10.467966264617843</v>
      </c>
      <c r="Y65" s="275">
        <f ca="1" t="shared" si="4"/>
        <v>203.5256684630379</v>
      </c>
      <c r="Z65" s="275">
        <f ca="1" t="shared" si="5"/>
        <v>0</v>
      </c>
    </row>
    <row r="66" spans="1:26" ht="12.75">
      <c r="A66" s="246">
        <v>37</v>
      </c>
      <c r="B66" s="263" t="str">
        <f t="shared" si="0"/>
        <v>    Generar</v>
      </c>
      <c r="C66" s="264" t="str">
        <f t="shared" si="1"/>
        <v>    Generar</v>
      </c>
      <c r="D66" s="265" t="str">
        <f t="shared" si="2"/>
        <v>    Generar</v>
      </c>
      <c r="X66" s="275">
        <f ca="1" t="shared" si="3"/>
        <v>43.089603797721665</v>
      </c>
      <c r="Y66" s="275">
        <f ca="1" t="shared" si="4"/>
        <v>181.5255201824565</v>
      </c>
      <c r="Z66" s="275">
        <f ca="1" t="shared" si="5"/>
        <v>1</v>
      </c>
    </row>
    <row r="67" spans="1:26" ht="12.75">
      <c r="A67" s="246">
        <v>38</v>
      </c>
      <c r="B67" s="263" t="str">
        <f t="shared" si="0"/>
        <v>    Generar</v>
      </c>
      <c r="C67" s="264" t="str">
        <f t="shared" si="1"/>
        <v>    Generar</v>
      </c>
      <c r="D67" s="265" t="str">
        <f t="shared" si="2"/>
        <v>    Generar</v>
      </c>
      <c r="X67" s="275">
        <f ca="1" t="shared" si="3"/>
        <v>44.9449905873695</v>
      </c>
      <c r="Y67" s="275">
        <f ca="1" t="shared" si="4"/>
        <v>124.7908737361023</v>
      </c>
      <c r="Z67" s="275">
        <f ca="1" t="shared" si="5"/>
        <v>0</v>
      </c>
    </row>
    <row r="68" spans="1:26" ht="12.75">
      <c r="A68" s="246">
        <v>39</v>
      </c>
      <c r="B68" s="263" t="str">
        <f t="shared" si="0"/>
        <v>    Generar</v>
      </c>
      <c r="C68" s="264" t="str">
        <f t="shared" si="1"/>
        <v>    Generar</v>
      </c>
      <c r="D68" s="265" t="str">
        <f t="shared" si="2"/>
        <v>    Generar</v>
      </c>
      <c r="X68" s="275">
        <f ca="1" t="shared" si="3"/>
        <v>50.444749160373256</v>
      </c>
      <c r="Y68" s="275">
        <f ca="1" t="shared" si="4"/>
        <v>185.47182861188344</v>
      </c>
      <c r="Z68" s="275">
        <f ca="1" t="shared" si="5"/>
        <v>0</v>
      </c>
    </row>
    <row r="69" spans="1:26" ht="12.75">
      <c r="A69" s="246">
        <v>40</v>
      </c>
      <c r="B69" s="263" t="str">
        <f t="shared" si="0"/>
        <v>    Generar</v>
      </c>
      <c r="C69" s="264" t="str">
        <f t="shared" si="1"/>
        <v>    Generar</v>
      </c>
      <c r="D69" s="265" t="str">
        <f t="shared" si="2"/>
        <v>    Generar</v>
      </c>
      <c r="X69" s="275">
        <f ca="1" t="shared" si="3"/>
        <v>83.47878552805764</v>
      </c>
      <c r="Y69" s="275">
        <f ca="1" t="shared" si="4"/>
        <v>152.09343842339305</v>
      </c>
      <c r="Z69" s="275">
        <f ca="1" t="shared" si="5"/>
        <v>1</v>
      </c>
    </row>
    <row r="70" spans="1:26" ht="12.75">
      <c r="A70" s="246">
        <v>41</v>
      </c>
      <c r="B70" s="263" t="str">
        <f t="shared" si="0"/>
        <v>    Generar</v>
      </c>
      <c r="C70" s="264" t="str">
        <f t="shared" si="1"/>
        <v>    Generar</v>
      </c>
      <c r="D70" s="265" t="str">
        <f t="shared" si="2"/>
        <v>    Generar</v>
      </c>
      <c r="X70" s="275">
        <f ca="1" t="shared" si="3"/>
        <v>48.590193006389114</v>
      </c>
      <c r="Y70" s="275">
        <f ca="1" t="shared" si="4"/>
        <v>149.3202192821982</v>
      </c>
      <c r="Z70" s="275">
        <f ca="1" t="shared" si="5"/>
        <v>0</v>
      </c>
    </row>
    <row r="71" spans="1:26" ht="12.75">
      <c r="A71" s="246">
        <v>42</v>
      </c>
      <c r="B71" s="263" t="str">
        <f t="shared" si="0"/>
        <v>    Generar</v>
      </c>
      <c r="C71" s="264" t="str">
        <f t="shared" si="1"/>
        <v>    Generar</v>
      </c>
      <c r="D71" s="265" t="str">
        <f t="shared" si="2"/>
        <v>    Generar</v>
      </c>
      <c r="X71" s="275">
        <f ca="1" t="shared" si="3"/>
        <v>53.608288235365414</v>
      </c>
      <c r="Y71" s="275">
        <f ca="1" t="shared" si="4"/>
        <v>224.65132531916714</v>
      </c>
      <c r="Z71" s="275">
        <f ca="1" t="shared" si="5"/>
        <v>0</v>
      </c>
    </row>
    <row r="72" spans="1:26" ht="12.75">
      <c r="A72" s="246">
        <v>43</v>
      </c>
      <c r="B72" s="263" t="str">
        <f t="shared" si="0"/>
        <v>    Generar</v>
      </c>
      <c r="C72" s="264" t="str">
        <f t="shared" si="1"/>
        <v>    Generar</v>
      </c>
      <c r="D72" s="265" t="str">
        <f t="shared" si="2"/>
        <v>    Generar</v>
      </c>
      <c r="X72" s="275">
        <f ca="1" t="shared" si="3"/>
        <v>70.77672132192708</v>
      </c>
      <c r="Y72" s="275">
        <f ca="1" t="shared" si="4"/>
        <v>240.66549069605935</v>
      </c>
      <c r="Z72" s="275">
        <f ca="1" t="shared" si="5"/>
        <v>0</v>
      </c>
    </row>
    <row r="73" spans="1:26" ht="12.75">
      <c r="A73" s="246">
        <v>44</v>
      </c>
      <c r="B73" s="263" t="str">
        <f t="shared" si="0"/>
        <v>    Generar</v>
      </c>
      <c r="C73" s="264" t="str">
        <f t="shared" si="1"/>
        <v>    Generar</v>
      </c>
      <c r="D73" s="265" t="str">
        <f t="shared" si="2"/>
        <v>    Generar</v>
      </c>
      <c r="X73" s="275">
        <f ca="1" t="shared" si="3"/>
        <v>52.81866524423438</v>
      </c>
      <c r="Y73" s="275">
        <f ca="1" t="shared" si="4"/>
        <v>111.50312054362043</v>
      </c>
      <c r="Z73" s="275">
        <f ca="1" t="shared" si="5"/>
        <v>0</v>
      </c>
    </row>
    <row r="74" spans="1:26" ht="12.75">
      <c r="A74" s="246">
        <v>45</v>
      </c>
      <c r="B74" s="263" t="str">
        <f t="shared" si="0"/>
        <v>    Generar</v>
      </c>
      <c r="C74" s="264" t="str">
        <f t="shared" si="1"/>
        <v>    Generar</v>
      </c>
      <c r="D74" s="265" t="str">
        <f t="shared" si="2"/>
        <v>    Generar</v>
      </c>
      <c r="X74" s="275">
        <f ca="1" t="shared" si="3"/>
        <v>45.896050840006005</v>
      </c>
      <c r="Y74" s="275">
        <f ca="1" t="shared" si="4"/>
        <v>160.53218611786662</v>
      </c>
      <c r="Z74" s="275">
        <f ca="1" t="shared" si="5"/>
        <v>1</v>
      </c>
    </row>
    <row r="75" spans="1:26" ht="12.75">
      <c r="A75" s="246">
        <v>46</v>
      </c>
      <c r="B75" s="263" t="str">
        <f t="shared" si="0"/>
        <v>    Generar</v>
      </c>
      <c r="C75" s="264" t="str">
        <f t="shared" si="1"/>
        <v>    Generar</v>
      </c>
      <c r="D75" s="265" t="str">
        <f t="shared" si="2"/>
        <v>    Generar</v>
      </c>
      <c r="X75" s="275">
        <f ca="1" t="shared" si="3"/>
        <v>33.18960014527199</v>
      </c>
      <c r="Y75" s="275">
        <f ca="1" t="shared" si="4"/>
        <v>36.398556653732896</v>
      </c>
      <c r="Z75" s="275">
        <f ca="1" t="shared" si="5"/>
        <v>1</v>
      </c>
    </row>
    <row r="76" spans="1:26" ht="12.75">
      <c r="A76" s="246">
        <v>47</v>
      </c>
      <c r="B76" s="263" t="str">
        <f t="shared" si="0"/>
        <v>    Generar</v>
      </c>
      <c r="C76" s="264" t="str">
        <f t="shared" si="1"/>
        <v>    Generar</v>
      </c>
      <c r="D76" s="265" t="str">
        <f t="shared" si="2"/>
        <v>    Generar</v>
      </c>
      <c r="X76" s="275">
        <f ca="1" t="shared" si="3"/>
        <v>45.026259225983324</v>
      </c>
      <c r="Y76" s="275">
        <f ca="1" t="shared" si="4"/>
        <v>219.90572860865166</v>
      </c>
      <c r="Z76" s="275">
        <f ca="1" t="shared" si="5"/>
        <v>1</v>
      </c>
    </row>
    <row r="77" spans="1:26" ht="12.75">
      <c r="A77" s="246">
        <v>48</v>
      </c>
      <c r="B77" s="263" t="str">
        <f t="shared" si="0"/>
        <v>    Generar</v>
      </c>
      <c r="C77" s="264" t="str">
        <f t="shared" si="1"/>
        <v>    Generar</v>
      </c>
      <c r="D77" s="265" t="str">
        <f t="shared" si="2"/>
        <v>    Generar</v>
      </c>
      <c r="X77" s="275">
        <f ca="1" t="shared" si="3"/>
        <v>58.15856971413165</v>
      </c>
      <c r="Y77" s="275">
        <f ca="1" t="shared" si="4"/>
        <v>77.35622148463483</v>
      </c>
      <c r="Z77" s="275">
        <f ca="1" t="shared" si="5"/>
        <v>1</v>
      </c>
    </row>
    <row r="78" spans="1:26" ht="12.75">
      <c r="A78" s="246">
        <v>49</v>
      </c>
      <c r="B78" s="263" t="str">
        <f t="shared" si="0"/>
        <v>    Generar</v>
      </c>
      <c r="C78" s="264" t="str">
        <f t="shared" si="1"/>
        <v>    Generar</v>
      </c>
      <c r="D78" s="265" t="str">
        <f t="shared" si="2"/>
        <v>    Generar</v>
      </c>
      <c r="X78" s="275">
        <f ca="1" t="shared" si="3"/>
        <v>39.06447173099231</v>
      </c>
      <c r="Y78" s="275">
        <f ca="1" t="shared" si="4"/>
        <v>151.64685207481713</v>
      </c>
      <c r="Z78" s="275">
        <f ca="1" t="shared" si="5"/>
        <v>1</v>
      </c>
    </row>
    <row r="79" spans="1:26" ht="12.75">
      <c r="A79" s="246">
        <v>50</v>
      </c>
      <c r="B79" s="263" t="str">
        <f t="shared" si="0"/>
        <v>    Generar</v>
      </c>
      <c r="C79" s="264" t="str">
        <f t="shared" si="1"/>
        <v>    Generar</v>
      </c>
      <c r="D79" s="265" t="str">
        <f t="shared" si="2"/>
        <v>    Generar</v>
      </c>
      <c r="X79" s="275">
        <f ca="1" t="shared" si="3"/>
        <v>40.54386793739856</v>
      </c>
      <c r="Y79" s="275">
        <f ca="1" t="shared" si="4"/>
        <v>154.92249522886829</v>
      </c>
      <c r="Z79" s="275">
        <f ca="1" t="shared" si="5"/>
        <v>0</v>
      </c>
    </row>
    <row r="80" spans="1:26" ht="12.75">
      <c r="A80" s="246">
        <v>51</v>
      </c>
      <c r="B80" s="263" t="str">
        <f t="shared" si="0"/>
        <v>    Generar</v>
      </c>
      <c r="C80" s="264" t="str">
        <f t="shared" si="1"/>
        <v>    Generar</v>
      </c>
      <c r="D80" s="265" t="str">
        <f t="shared" si="2"/>
        <v>    Generar</v>
      </c>
      <c r="X80" s="275">
        <f ca="1" t="shared" si="3"/>
        <v>53.28915702160762</v>
      </c>
      <c r="Y80" s="275">
        <f ca="1" t="shared" si="4"/>
        <v>166.1068466781805</v>
      </c>
      <c r="Z80" s="275">
        <f ca="1" t="shared" si="5"/>
        <v>1</v>
      </c>
    </row>
    <row r="81" spans="1:26" ht="12.75">
      <c r="A81" s="246">
        <v>52</v>
      </c>
      <c r="B81" s="263" t="str">
        <f t="shared" si="0"/>
        <v>    Generar</v>
      </c>
      <c r="C81" s="264" t="str">
        <f t="shared" si="1"/>
        <v>    Generar</v>
      </c>
      <c r="D81" s="265" t="str">
        <f t="shared" si="2"/>
        <v>    Generar</v>
      </c>
      <c r="X81" s="275">
        <f ca="1" t="shared" si="3"/>
        <v>45.60914929339076</v>
      </c>
      <c r="Y81" s="275">
        <f ca="1" t="shared" si="4"/>
        <v>151.3190932009346</v>
      </c>
      <c r="Z81" s="275">
        <f ca="1" t="shared" si="5"/>
        <v>1</v>
      </c>
    </row>
    <row r="82" spans="1:26" ht="12.75">
      <c r="A82" s="246">
        <v>53</v>
      </c>
      <c r="B82" s="263" t="str">
        <f t="shared" si="0"/>
        <v>    Generar</v>
      </c>
      <c r="C82" s="264" t="str">
        <f t="shared" si="1"/>
        <v>    Generar</v>
      </c>
      <c r="D82" s="265" t="str">
        <f t="shared" si="2"/>
        <v>    Generar</v>
      </c>
      <c r="X82" s="275">
        <f ca="1" t="shared" si="3"/>
        <v>44.570572223349885</v>
      </c>
      <c r="Y82" s="275">
        <f ca="1" t="shared" si="4"/>
        <v>261.70988061818707</v>
      </c>
      <c r="Z82" s="275">
        <f ca="1" t="shared" si="5"/>
        <v>1</v>
      </c>
    </row>
    <row r="83" spans="1:26" ht="12.75">
      <c r="A83" s="246">
        <v>54</v>
      </c>
      <c r="B83" s="263" t="str">
        <f t="shared" si="0"/>
        <v>    Generar</v>
      </c>
      <c r="C83" s="264" t="str">
        <f t="shared" si="1"/>
        <v>    Generar</v>
      </c>
      <c r="D83" s="265" t="str">
        <f t="shared" si="2"/>
        <v>    Generar</v>
      </c>
      <c r="X83" s="275">
        <f ca="1" t="shared" si="3"/>
        <v>52.38965931018539</v>
      </c>
      <c r="Y83" s="275">
        <f ca="1" t="shared" si="4"/>
        <v>91.3624099822959</v>
      </c>
      <c r="Z83" s="275">
        <f ca="1" t="shared" si="5"/>
        <v>0</v>
      </c>
    </row>
    <row r="84" spans="1:26" ht="12.75">
      <c r="A84" s="246">
        <v>55</v>
      </c>
      <c r="B84" s="263" t="str">
        <f t="shared" si="0"/>
        <v>    Generar</v>
      </c>
      <c r="C84" s="264" t="str">
        <f t="shared" si="1"/>
        <v>    Generar</v>
      </c>
      <c r="D84" s="265" t="str">
        <f t="shared" si="2"/>
        <v>    Generar</v>
      </c>
      <c r="X84" s="275">
        <f ca="1" t="shared" si="3"/>
        <v>39.325956817852244</v>
      </c>
      <c r="Y84" s="275">
        <f ca="1" t="shared" si="4"/>
        <v>162.84712711116023</v>
      </c>
      <c r="Z84" s="275">
        <f ca="1" t="shared" si="5"/>
        <v>1</v>
      </c>
    </row>
    <row r="85" spans="1:26" ht="12.75">
      <c r="A85" s="246">
        <v>56</v>
      </c>
      <c r="B85" s="263" t="str">
        <f t="shared" si="0"/>
        <v>    Generar</v>
      </c>
      <c r="C85" s="264" t="str">
        <f t="shared" si="1"/>
        <v>    Generar</v>
      </c>
      <c r="D85" s="265" t="str">
        <f t="shared" si="2"/>
        <v>    Generar</v>
      </c>
      <c r="X85" s="275">
        <f ca="1" t="shared" si="3"/>
        <v>73.18234105797849</v>
      </c>
      <c r="Y85" s="275">
        <f ca="1" t="shared" si="4"/>
        <v>164.22566871736856</v>
      </c>
      <c r="Z85" s="275">
        <f ca="1" t="shared" si="5"/>
        <v>1</v>
      </c>
    </row>
    <row r="86" spans="1:26" ht="12.75">
      <c r="A86" s="246">
        <v>57</v>
      </c>
      <c r="B86" s="263" t="str">
        <f t="shared" si="0"/>
        <v>    Generar</v>
      </c>
      <c r="C86" s="264" t="str">
        <f t="shared" si="1"/>
        <v>    Generar</v>
      </c>
      <c r="D86" s="265" t="str">
        <f t="shared" si="2"/>
        <v>    Generar</v>
      </c>
      <c r="X86" s="275">
        <f ca="1" t="shared" si="3"/>
        <v>60.92668282846409</v>
      </c>
      <c r="Y86" s="275">
        <f ca="1" t="shared" si="4"/>
        <v>129.21512810494255</v>
      </c>
      <c r="Z86" s="275">
        <f ca="1" t="shared" si="5"/>
        <v>0</v>
      </c>
    </row>
    <row r="87" spans="1:26" ht="12.75">
      <c r="A87" s="246">
        <v>58</v>
      </c>
      <c r="B87" s="263" t="str">
        <f t="shared" si="0"/>
        <v>    Generar</v>
      </c>
      <c r="C87" s="264" t="str">
        <f t="shared" si="1"/>
        <v>    Generar</v>
      </c>
      <c r="D87" s="265" t="str">
        <f t="shared" si="2"/>
        <v>    Generar</v>
      </c>
      <c r="X87" s="275">
        <f ca="1" t="shared" si="3"/>
        <v>41.12037553705963</v>
      </c>
      <c r="Y87" s="275">
        <f ca="1" t="shared" si="4"/>
        <v>209.31414127197536</v>
      </c>
      <c r="Z87" s="275">
        <f ca="1" t="shared" si="5"/>
        <v>0</v>
      </c>
    </row>
    <row r="88" spans="1:26" ht="12.75">
      <c r="A88" s="246">
        <v>59</v>
      </c>
      <c r="B88" s="263" t="str">
        <f t="shared" si="0"/>
        <v>    Generar</v>
      </c>
      <c r="C88" s="264" t="str">
        <f t="shared" si="1"/>
        <v>    Generar</v>
      </c>
      <c r="D88" s="265" t="str">
        <f t="shared" si="2"/>
        <v>    Generar</v>
      </c>
      <c r="X88" s="275">
        <f ca="1" t="shared" si="3"/>
        <v>49.35153481897718</v>
      </c>
      <c r="Y88" s="275">
        <f ca="1" t="shared" si="4"/>
        <v>129.70343662158885</v>
      </c>
      <c r="Z88" s="275">
        <f ca="1" t="shared" si="5"/>
        <v>0</v>
      </c>
    </row>
    <row r="89" spans="1:26" ht="12.75">
      <c r="A89" s="246">
        <v>60</v>
      </c>
      <c r="B89" s="263" t="str">
        <f t="shared" si="0"/>
        <v>    Generar</v>
      </c>
      <c r="C89" s="264" t="str">
        <f t="shared" si="1"/>
        <v>    Generar</v>
      </c>
      <c r="D89" s="265" t="str">
        <f t="shared" si="2"/>
        <v>    Generar</v>
      </c>
      <c r="X89" s="275">
        <f ca="1" t="shared" si="3"/>
        <v>55.12750706902028</v>
      </c>
      <c r="Y89" s="275">
        <f ca="1" t="shared" si="4"/>
        <v>41.09362275899059</v>
      </c>
      <c r="Z89" s="275">
        <f ca="1" t="shared" si="5"/>
        <v>1</v>
      </c>
    </row>
    <row r="90" spans="1:26" ht="12.75">
      <c r="A90" s="246">
        <v>61</v>
      </c>
      <c r="B90" s="263" t="str">
        <f t="shared" si="0"/>
        <v>    Generar</v>
      </c>
      <c r="C90" s="264" t="str">
        <f t="shared" si="1"/>
        <v>    Generar</v>
      </c>
      <c r="D90" s="265" t="str">
        <f t="shared" si="2"/>
        <v>    Generar</v>
      </c>
      <c r="X90" s="275">
        <f ca="1" t="shared" si="3"/>
        <v>58.535761671426364</v>
      </c>
      <c r="Y90" s="275">
        <f ca="1" t="shared" si="4"/>
        <v>171.18477343171017</v>
      </c>
      <c r="Z90" s="275">
        <f ca="1" t="shared" si="5"/>
        <v>1</v>
      </c>
    </row>
    <row r="91" spans="1:26" ht="12.75">
      <c r="A91" s="246">
        <v>62</v>
      </c>
      <c r="B91" s="263" t="str">
        <f t="shared" si="0"/>
        <v>    Generar</v>
      </c>
      <c r="C91" s="264" t="str">
        <f t="shared" si="1"/>
        <v>    Generar</v>
      </c>
      <c r="D91" s="265" t="str">
        <f t="shared" si="2"/>
        <v>    Generar</v>
      </c>
      <c r="X91" s="275">
        <f ca="1" t="shared" si="3"/>
        <v>35.82558159047579</v>
      </c>
      <c r="Y91" s="275">
        <f ca="1" t="shared" si="4"/>
        <v>156.36845296615815</v>
      </c>
      <c r="Z91" s="275">
        <f ca="1" t="shared" si="5"/>
        <v>0</v>
      </c>
    </row>
    <row r="92" spans="1:26" ht="12.75">
      <c r="A92" s="246">
        <v>63</v>
      </c>
      <c r="B92" s="263" t="str">
        <f t="shared" si="0"/>
        <v>    Generar</v>
      </c>
      <c r="C92" s="264" t="str">
        <f t="shared" si="1"/>
        <v>    Generar</v>
      </c>
      <c r="D92" s="265" t="str">
        <f t="shared" si="2"/>
        <v>    Generar</v>
      </c>
      <c r="X92" s="275">
        <f ca="1" t="shared" si="3"/>
        <v>45.695198221258124</v>
      </c>
      <c r="Y92" s="275">
        <f ca="1" t="shared" si="4"/>
        <v>121.27512011203787</v>
      </c>
      <c r="Z92" s="275">
        <f ca="1" t="shared" si="5"/>
        <v>1</v>
      </c>
    </row>
    <row r="93" spans="1:26" ht="12.75">
      <c r="A93" s="246">
        <v>64</v>
      </c>
      <c r="B93" s="263" t="str">
        <f t="shared" si="0"/>
        <v>    Generar</v>
      </c>
      <c r="C93" s="264" t="str">
        <f t="shared" si="1"/>
        <v>    Generar</v>
      </c>
      <c r="D93" s="265" t="str">
        <f t="shared" si="2"/>
        <v>    Generar</v>
      </c>
      <c r="X93" s="275">
        <f ca="1" t="shared" si="3"/>
        <v>49.35813206694689</v>
      </c>
      <c r="Y93" s="275">
        <f ca="1" t="shared" si="4"/>
        <v>96.74250083821295</v>
      </c>
      <c r="Z93" s="275">
        <f ca="1" t="shared" si="5"/>
        <v>1</v>
      </c>
    </row>
    <row r="94" spans="1:26" ht="12.75">
      <c r="A94" s="246">
        <v>65</v>
      </c>
      <c r="B94" s="263" t="str">
        <f aca="true" t="shared" si="6" ref="B94:B157">IF($D$25=1,ROUND(X94,$D$15),"    Generar")</f>
        <v>    Generar</v>
      </c>
      <c r="C94" s="264" t="str">
        <f aca="true" t="shared" si="7" ref="C94:C157">IF($D$25=1,ROUND(Y94,0),"    Generar")</f>
        <v>    Generar</v>
      </c>
      <c r="D94" s="265" t="str">
        <f aca="true" t="shared" si="8" ref="D94:D157">IF($D$25=1,Z94,"    Generar")</f>
        <v>    Generar</v>
      </c>
      <c r="X94" s="275">
        <f ca="1" t="shared" si="3"/>
        <v>52.399877953194576</v>
      </c>
      <c r="Y94" s="275">
        <f ca="1" t="shared" si="4"/>
        <v>158.7814983210115</v>
      </c>
      <c r="Z94" s="275">
        <f ca="1" t="shared" si="5"/>
        <v>1</v>
      </c>
    </row>
    <row r="95" spans="1:26" ht="12.75">
      <c r="A95" s="246">
        <v>66</v>
      </c>
      <c r="B95" s="263" t="str">
        <f t="shared" si="6"/>
        <v>    Generar</v>
      </c>
      <c r="C95" s="264" t="str">
        <f t="shared" si="7"/>
        <v>    Generar</v>
      </c>
      <c r="D95" s="265" t="str">
        <f t="shared" si="8"/>
        <v>    Generar</v>
      </c>
      <c r="X95" s="275">
        <f aca="true" ca="1" t="shared" si="9" ref="X95:X158">$D$13+$D$14*NORMSINV(RAND())</f>
        <v>57.35045361470453</v>
      </c>
      <c r="Y95" s="275">
        <f aca="true" ca="1" t="shared" si="10" ref="Y95:Y158">$D$19+$D$20*NORMSINV(RAND())</f>
        <v>169.2806014117619</v>
      </c>
      <c r="Z95" s="275">
        <f aca="true" ca="1" t="shared" si="11" ref="Z95:Z158">IF(RAND()&lt;=$D$24,1,0)</f>
        <v>0</v>
      </c>
    </row>
    <row r="96" spans="1:26" ht="12.75">
      <c r="A96" s="246">
        <v>67</v>
      </c>
      <c r="B96" s="263" t="str">
        <f t="shared" si="6"/>
        <v>    Generar</v>
      </c>
      <c r="C96" s="264" t="str">
        <f t="shared" si="7"/>
        <v>    Generar</v>
      </c>
      <c r="D96" s="265" t="str">
        <f t="shared" si="8"/>
        <v>    Generar</v>
      </c>
      <c r="X96" s="275">
        <f ca="1" t="shared" si="9"/>
        <v>60.15664296306754</v>
      </c>
      <c r="Y96" s="275">
        <f ca="1" t="shared" si="10"/>
        <v>234.00012945752846</v>
      </c>
      <c r="Z96" s="275">
        <f ca="1" t="shared" si="11"/>
        <v>1</v>
      </c>
    </row>
    <row r="97" spans="1:26" ht="12.75">
      <c r="A97" s="246">
        <v>68</v>
      </c>
      <c r="B97" s="263" t="str">
        <f t="shared" si="6"/>
        <v>    Generar</v>
      </c>
      <c r="C97" s="264" t="str">
        <f t="shared" si="7"/>
        <v>    Generar</v>
      </c>
      <c r="D97" s="265" t="str">
        <f t="shared" si="8"/>
        <v>    Generar</v>
      </c>
      <c r="X97" s="275">
        <f ca="1" t="shared" si="9"/>
        <v>63.33221077396511</v>
      </c>
      <c r="Y97" s="275">
        <f ca="1" t="shared" si="10"/>
        <v>142.35464888172982</v>
      </c>
      <c r="Z97" s="275">
        <f ca="1" t="shared" si="11"/>
        <v>0</v>
      </c>
    </row>
    <row r="98" spans="1:26" ht="12.75">
      <c r="A98" s="246">
        <v>69</v>
      </c>
      <c r="B98" s="263" t="str">
        <f t="shared" si="6"/>
        <v>    Generar</v>
      </c>
      <c r="C98" s="264" t="str">
        <f t="shared" si="7"/>
        <v>    Generar</v>
      </c>
      <c r="D98" s="265" t="str">
        <f t="shared" si="8"/>
        <v>    Generar</v>
      </c>
      <c r="X98" s="275">
        <f ca="1" t="shared" si="9"/>
        <v>53.18840125954557</v>
      </c>
      <c r="Y98" s="275">
        <f ca="1" t="shared" si="10"/>
        <v>69.22465846283856</v>
      </c>
      <c r="Z98" s="275">
        <f ca="1" t="shared" si="11"/>
        <v>1</v>
      </c>
    </row>
    <row r="99" spans="1:26" ht="12.75">
      <c r="A99" s="246">
        <v>70</v>
      </c>
      <c r="B99" s="263" t="str">
        <f t="shared" si="6"/>
        <v>    Generar</v>
      </c>
      <c r="C99" s="264" t="str">
        <f t="shared" si="7"/>
        <v>    Generar</v>
      </c>
      <c r="D99" s="265" t="str">
        <f t="shared" si="8"/>
        <v>    Generar</v>
      </c>
      <c r="X99" s="275">
        <f ca="1" t="shared" si="9"/>
        <v>57.77614730885262</v>
      </c>
      <c r="Y99" s="275">
        <f ca="1" t="shared" si="10"/>
        <v>204.97787036372787</v>
      </c>
      <c r="Z99" s="275">
        <f ca="1" t="shared" si="11"/>
        <v>0</v>
      </c>
    </row>
    <row r="100" spans="1:26" ht="12.75">
      <c r="A100" s="246">
        <v>71</v>
      </c>
      <c r="B100" s="263" t="str">
        <f t="shared" si="6"/>
        <v>    Generar</v>
      </c>
      <c r="C100" s="264" t="str">
        <f t="shared" si="7"/>
        <v>    Generar</v>
      </c>
      <c r="D100" s="265" t="str">
        <f t="shared" si="8"/>
        <v>    Generar</v>
      </c>
      <c r="X100" s="275">
        <f ca="1" t="shared" si="9"/>
        <v>72.30751915534464</v>
      </c>
      <c r="Y100" s="275">
        <f ca="1" t="shared" si="10"/>
        <v>152.0459322133471</v>
      </c>
      <c r="Z100" s="275">
        <f ca="1" t="shared" si="11"/>
        <v>1</v>
      </c>
    </row>
    <row r="101" spans="1:26" ht="12.75">
      <c r="A101" s="246">
        <v>72</v>
      </c>
      <c r="B101" s="263" t="str">
        <f t="shared" si="6"/>
        <v>    Generar</v>
      </c>
      <c r="C101" s="264" t="str">
        <f t="shared" si="7"/>
        <v>    Generar</v>
      </c>
      <c r="D101" s="265" t="str">
        <f t="shared" si="8"/>
        <v>    Generar</v>
      </c>
      <c r="X101" s="275">
        <f ca="1" t="shared" si="9"/>
        <v>51.83346869239974</v>
      </c>
      <c r="Y101" s="275">
        <f ca="1" t="shared" si="10"/>
        <v>179.06096411700048</v>
      </c>
      <c r="Z101" s="275">
        <f ca="1" t="shared" si="11"/>
        <v>1</v>
      </c>
    </row>
    <row r="102" spans="1:26" ht="12.75">
      <c r="A102" s="246">
        <v>73</v>
      </c>
      <c r="B102" s="263" t="str">
        <f t="shared" si="6"/>
        <v>    Generar</v>
      </c>
      <c r="C102" s="264" t="str">
        <f t="shared" si="7"/>
        <v>    Generar</v>
      </c>
      <c r="D102" s="265" t="str">
        <f t="shared" si="8"/>
        <v>    Generar</v>
      </c>
      <c r="X102" s="275">
        <f ca="1" t="shared" si="9"/>
        <v>50.70469860282595</v>
      </c>
      <c r="Y102" s="275">
        <f ca="1" t="shared" si="10"/>
        <v>234.25478630833402</v>
      </c>
      <c r="Z102" s="275">
        <f ca="1" t="shared" si="11"/>
        <v>1</v>
      </c>
    </row>
    <row r="103" spans="1:26" ht="12.75">
      <c r="A103" s="246">
        <v>74</v>
      </c>
      <c r="B103" s="263" t="str">
        <f t="shared" si="6"/>
        <v>    Generar</v>
      </c>
      <c r="C103" s="264" t="str">
        <f t="shared" si="7"/>
        <v>    Generar</v>
      </c>
      <c r="D103" s="265" t="str">
        <f t="shared" si="8"/>
        <v>    Generar</v>
      </c>
      <c r="X103" s="275">
        <f ca="1" t="shared" si="9"/>
        <v>38.52339268294021</v>
      </c>
      <c r="Y103" s="275">
        <f ca="1" t="shared" si="10"/>
        <v>302.2106255427848</v>
      </c>
      <c r="Z103" s="275">
        <f ca="1" t="shared" si="11"/>
        <v>1</v>
      </c>
    </row>
    <row r="104" spans="1:26" ht="12.75">
      <c r="A104" s="246">
        <v>75</v>
      </c>
      <c r="B104" s="263" t="str">
        <f t="shared" si="6"/>
        <v>    Generar</v>
      </c>
      <c r="C104" s="264" t="str">
        <f t="shared" si="7"/>
        <v>    Generar</v>
      </c>
      <c r="D104" s="265" t="str">
        <f t="shared" si="8"/>
        <v>    Generar</v>
      </c>
      <c r="X104" s="275">
        <f ca="1" t="shared" si="9"/>
        <v>41.72262659360286</v>
      </c>
      <c r="Y104" s="275">
        <f ca="1" t="shared" si="10"/>
        <v>86.29502499610409</v>
      </c>
      <c r="Z104" s="275">
        <f ca="1" t="shared" si="11"/>
        <v>1</v>
      </c>
    </row>
    <row r="105" spans="1:26" ht="12.75">
      <c r="A105" s="246">
        <v>76</v>
      </c>
      <c r="B105" s="263" t="str">
        <f t="shared" si="6"/>
        <v>    Generar</v>
      </c>
      <c r="C105" s="264" t="str">
        <f t="shared" si="7"/>
        <v>    Generar</v>
      </c>
      <c r="D105" s="265" t="str">
        <f t="shared" si="8"/>
        <v>    Generar</v>
      </c>
      <c r="X105" s="275">
        <f ca="1" t="shared" si="9"/>
        <v>49.874667345781035</v>
      </c>
      <c r="Y105" s="275">
        <f ca="1" t="shared" si="10"/>
        <v>262.21248212678864</v>
      </c>
      <c r="Z105" s="275">
        <f ca="1" t="shared" si="11"/>
        <v>1</v>
      </c>
    </row>
    <row r="106" spans="1:26" ht="12.75">
      <c r="A106" s="246">
        <v>77</v>
      </c>
      <c r="B106" s="263" t="str">
        <f t="shared" si="6"/>
        <v>    Generar</v>
      </c>
      <c r="C106" s="264" t="str">
        <f t="shared" si="7"/>
        <v>    Generar</v>
      </c>
      <c r="D106" s="265" t="str">
        <f t="shared" si="8"/>
        <v>    Generar</v>
      </c>
      <c r="X106" s="275">
        <f ca="1" t="shared" si="9"/>
        <v>56.05599246256824</v>
      </c>
      <c r="Y106" s="275">
        <f ca="1" t="shared" si="10"/>
        <v>167.6556975025922</v>
      </c>
      <c r="Z106" s="275">
        <f ca="1" t="shared" si="11"/>
        <v>1</v>
      </c>
    </row>
    <row r="107" spans="1:26" ht="12.75">
      <c r="A107" s="246">
        <v>78</v>
      </c>
      <c r="B107" s="263" t="str">
        <f t="shared" si="6"/>
        <v>    Generar</v>
      </c>
      <c r="C107" s="264" t="str">
        <f t="shared" si="7"/>
        <v>    Generar</v>
      </c>
      <c r="D107" s="265" t="str">
        <f t="shared" si="8"/>
        <v>    Generar</v>
      </c>
      <c r="X107" s="275">
        <f ca="1" t="shared" si="9"/>
        <v>73.84268760293804</v>
      </c>
      <c r="Y107" s="275">
        <f ca="1" t="shared" si="10"/>
        <v>81.69281384222666</v>
      </c>
      <c r="Z107" s="275">
        <f ca="1" t="shared" si="11"/>
        <v>0</v>
      </c>
    </row>
    <row r="108" spans="1:26" ht="12.75">
      <c r="A108" s="246">
        <v>79</v>
      </c>
      <c r="B108" s="263" t="str">
        <f t="shared" si="6"/>
        <v>    Generar</v>
      </c>
      <c r="C108" s="264" t="str">
        <f t="shared" si="7"/>
        <v>    Generar</v>
      </c>
      <c r="D108" s="265" t="str">
        <f t="shared" si="8"/>
        <v>    Generar</v>
      </c>
      <c r="X108" s="275">
        <f ca="1" t="shared" si="9"/>
        <v>23.640454869854867</v>
      </c>
      <c r="Y108" s="275">
        <f ca="1" t="shared" si="10"/>
        <v>275.12683882411693</v>
      </c>
      <c r="Z108" s="275">
        <f ca="1" t="shared" si="11"/>
        <v>1</v>
      </c>
    </row>
    <row r="109" spans="1:26" ht="12.75">
      <c r="A109" s="246">
        <v>80</v>
      </c>
      <c r="B109" s="263" t="str">
        <f t="shared" si="6"/>
        <v>    Generar</v>
      </c>
      <c r="C109" s="264" t="str">
        <f t="shared" si="7"/>
        <v>    Generar</v>
      </c>
      <c r="D109" s="265" t="str">
        <f t="shared" si="8"/>
        <v>    Generar</v>
      </c>
      <c r="X109" s="275">
        <f ca="1" t="shared" si="9"/>
        <v>59.58196020774572</v>
      </c>
      <c r="Y109" s="275">
        <f ca="1" t="shared" si="10"/>
        <v>135.8968867210005</v>
      </c>
      <c r="Z109" s="275">
        <f ca="1" t="shared" si="11"/>
        <v>1</v>
      </c>
    </row>
    <row r="110" spans="1:26" ht="12.75">
      <c r="A110" s="246">
        <v>81</v>
      </c>
      <c r="B110" s="263" t="str">
        <f t="shared" si="6"/>
        <v>    Generar</v>
      </c>
      <c r="C110" s="264" t="str">
        <f t="shared" si="7"/>
        <v>    Generar</v>
      </c>
      <c r="D110" s="265" t="str">
        <f t="shared" si="8"/>
        <v>    Generar</v>
      </c>
      <c r="X110" s="275">
        <f ca="1" t="shared" si="9"/>
        <v>39.48791810668246</v>
      </c>
      <c r="Y110" s="275">
        <f ca="1" t="shared" si="10"/>
        <v>324.6303357985888</v>
      </c>
      <c r="Z110" s="275">
        <f ca="1" t="shared" si="11"/>
        <v>0</v>
      </c>
    </row>
    <row r="111" spans="1:26" ht="12.75">
      <c r="A111" s="246">
        <v>82</v>
      </c>
      <c r="B111" s="263" t="str">
        <f t="shared" si="6"/>
        <v>    Generar</v>
      </c>
      <c r="C111" s="264" t="str">
        <f t="shared" si="7"/>
        <v>    Generar</v>
      </c>
      <c r="D111" s="265" t="str">
        <f t="shared" si="8"/>
        <v>    Generar</v>
      </c>
      <c r="X111" s="275">
        <f ca="1" t="shared" si="9"/>
        <v>44.13176347025714</v>
      </c>
      <c r="Y111" s="275">
        <f ca="1" t="shared" si="10"/>
        <v>144.68579589655943</v>
      </c>
      <c r="Z111" s="275">
        <f ca="1" t="shared" si="11"/>
        <v>1</v>
      </c>
    </row>
    <row r="112" spans="1:26" ht="12.75">
      <c r="A112" s="246">
        <v>83</v>
      </c>
      <c r="B112" s="263" t="str">
        <f t="shared" si="6"/>
        <v>    Generar</v>
      </c>
      <c r="C112" s="264" t="str">
        <f t="shared" si="7"/>
        <v>    Generar</v>
      </c>
      <c r="D112" s="265" t="str">
        <f t="shared" si="8"/>
        <v>    Generar</v>
      </c>
      <c r="X112" s="275">
        <f ca="1" t="shared" si="9"/>
        <v>40.07304502267428</v>
      </c>
      <c r="Y112" s="275">
        <f ca="1" t="shared" si="10"/>
        <v>213.58511781000038</v>
      </c>
      <c r="Z112" s="275">
        <f ca="1" t="shared" si="11"/>
        <v>1</v>
      </c>
    </row>
    <row r="113" spans="1:26" ht="12.75">
      <c r="A113" s="246">
        <v>84</v>
      </c>
      <c r="B113" s="263" t="str">
        <f t="shared" si="6"/>
        <v>    Generar</v>
      </c>
      <c r="C113" s="264" t="str">
        <f t="shared" si="7"/>
        <v>    Generar</v>
      </c>
      <c r="D113" s="265" t="str">
        <f t="shared" si="8"/>
        <v>    Generar</v>
      </c>
      <c r="X113" s="275">
        <f ca="1" t="shared" si="9"/>
        <v>63.8955708997402</v>
      </c>
      <c r="Y113" s="275">
        <f ca="1" t="shared" si="10"/>
        <v>56.3427087104529</v>
      </c>
      <c r="Z113" s="275">
        <f ca="1" t="shared" si="11"/>
        <v>0</v>
      </c>
    </row>
    <row r="114" spans="1:26" ht="12.75">
      <c r="A114" s="246">
        <v>85</v>
      </c>
      <c r="B114" s="263" t="str">
        <f t="shared" si="6"/>
        <v>    Generar</v>
      </c>
      <c r="C114" s="264" t="str">
        <f t="shared" si="7"/>
        <v>    Generar</v>
      </c>
      <c r="D114" s="265" t="str">
        <f t="shared" si="8"/>
        <v>    Generar</v>
      </c>
      <c r="X114" s="275">
        <f ca="1" t="shared" si="9"/>
        <v>74.38863453832899</v>
      </c>
      <c r="Y114" s="275">
        <f ca="1" t="shared" si="10"/>
        <v>296.44556037046334</v>
      </c>
      <c r="Z114" s="275">
        <f ca="1" t="shared" si="11"/>
        <v>0</v>
      </c>
    </row>
    <row r="115" spans="1:26" ht="12.75">
      <c r="A115" s="246">
        <v>86</v>
      </c>
      <c r="B115" s="263" t="str">
        <f t="shared" si="6"/>
        <v>    Generar</v>
      </c>
      <c r="C115" s="264" t="str">
        <f t="shared" si="7"/>
        <v>    Generar</v>
      </c>
      <c r="D115" s="265" t="str">
        <f t="shared" si="8"/>
        <v>    Generar</v>
      </c>
      <c r="X115" s="275">
        <f ca="1" t="shared" si="9"/>
        <v>65.68384799542412</v>
      </c>
      <c r="Y115" s="275">
        <f ca="1" t="shared" si="10"/>
        <v>8.15396823264058</v>
      </c>
      <c r="Z115" s="275">
        <f ca="1" t="shared" si="11"/>
        <v>0</v>
      </c>
    </row>
    <row r="116" spans="1:26" ht="12.75">
      <c r="A116" s="246">
        <v>87</v>
      </c>
      <c r="B116" s="263" t="str">
        <f t="shared" si="6"/>
        <v>    Generar</v>
      </c>
      <c r="C116" s="264" t="str">
        <f t="shared" si="7"/>
        <v>    Generar</v>
      </c>
      <c r="D116" s="265" t="str">
        <f t="shared" si="8"/>
        <v>    Generar</v>
      </c>
      <c r="X116" s="275">
        <f ca="1" t="shared" si="9"/>
        <v>61.93326274652473</v>
      </c>
      <c r="Y116" s="275">
        <f ca="1" t="shared" si="10"/>
        <v>191.67051916038508</v>
      </c>
      <c r="Z116" s="275">
        <f ca="1" t="shared" si="11"/>
        <v>0</v>
      </c>
    </row>
    <row r="117" spans="1:26" ht="12.75">
      <c r="A117" s="246">
        <v>88</v>
      </c>
      <c r="B117" s="263" t="str">
        <f t="shared" si="6"/>
        <v>    Generar</v>
      </c>
      <c r="C117" s="264" t="str">
        <f t="shared" si="7"/>
        <v>    Generar</v>
      </c>
      <c r="D117" s="265" t="str">
        <f t="shared" si="8"/>
        <v>    Generar</v>
      </c>
      <c r="X117" s="275">
        <f ca="1" t="shared" si="9"/>
        <v>49.08144808255774</v>
      </c>
      <c r="Y117" s="275">
        <f ca="1" t="shared" si="10"/>
        <v>169.59508767680134</v>
      </c>
      <c r="Z117" s="275">
        <f ca="1" t="shared" si="11"/>
        <v>0</v>
      </c>
    </row>
    <row r="118" spans="1:26" ht="12.75">
      <c r="A118" s="246">
        <v>89</v>
      </c>
      <c r="B118" s="263" t="str">
        <f t="shared" si="6"/>
        <v>    Generar</v>
      </c>
      <c r="C118" s="264" t="str">
        <f t="shared" si="7"/>
        <v>    Generar</v>
      </c>
      <c r="D118" s="265" t="str">
        <f t="shared" si="8"/>
        <v>    Generar</v>
      </c>
      <c r="X118" s="275">
        <f ca="1" t="shared" si="9"/>
        <v>65.94353247112022</v>
      </c>
      <c r="Y118" s="275">
        <f ca="1" t="shared" si="10"/>
        <v>208.00386464098153</v>
      </c>
      <c r="Z118" s="275">
        <f ca="1" t="shared" si="11"/>
        <v>1</v>
      </c>
    </row>
    <row r="119" spans="1:26" ht="12.75">
      <c r="A119" s="246">
        <v>90</v>
      </c>
      <c r="B119" s="263" t="str">
        <f t="shared" si="6"/>
        <v>    Generar</v>
      </c>
      <c r="C119" s="264" t="str">
        <f t="shared" si="7"/>
        <v>    Generar</v>
      </c>
      <c r="D119" s="265" t="str">
        <f t="shared" si="8"/>
        <v>    Generar</v>
      </c>
      <c r="X119" s="275">
        <f ca="1" t="shared" si="9"/>
        <v>97.84922042219861</v>
      </c>
      <c r="Y119" s="275">
        <f ca="1" t="shared" si="10"/>
        <v>167.0781258127452</v>
      </c>
      <c r="Z119" s="275">
        <f ca="1" t="shared" si="11"/>
        <v>0</v>
      </c>
    </row>
    <row r="120" spans="1:26" ht="12.75">
      <c r="A120" s="246">
        <v>91</v>
      </c>
      <c r="B120" s="263" t="str">
        <f t="shared" si="6"/>
        <v>    Generar</v>
      </c>
      <c r="C120" s="264" t="str">
        <f t="shared" si="7"/>
        <v>    Generar</v>
      </c>
      <c r="D120" s="265" t="str">
        <f t="shared" si="8"/>
        <v>    Generar</v>
      </c>
      <c r="X120" s="275">
        <f ca="1" t="shared" si="9"/>
        <v>35.14801894031758</v>
      </c>
      <c r="Y120" s="275">
        <f ca="1" t="shared" si="10"/>
        <v>148.7675111330707</v>
      </c>
      <c r="Z120" s="275">
        <f ca="1" t="shared" si="11"/>
        <v>0</v>
      </c>
    </row>
    <row r="121" spans="1:26" ht="12.75">
      <c r="A121" s="246">
        <v>92</v>
      </c>
      <c r="B121" s="263" t="str">
        <f t="shared" si="6"/>
        <v>    Generar</v>
      </c>
      <c r="C121" s="264" t="str">
        <f t="shared" si="7"/>
        <v>    Generar</v>
      </c>
      <c r="D121" s="265" t="str">
        <f t="shared" si="8"/>
        <v>    Generar</v>
      </c>
      <c r="X121" s="275">
        <f ca="1" t="shared" si="9"/>
        <v>48.5378094695427</v>
      </c>
      <c r="Y121" s="275">
        <f ca="1" t="shared" si="10"/>
        <v>102.09749798108278</v>
      </c>
      <c r="Z121" s="275">
        <f ca="1" t="shared" si="11"/>
        <v>0</v>
      </c>
    </row>
    <row r="122" spans="1:26" ht="12.75">
      <c r="A122" s="246">
        <v>93</v>
      </c>
      <c r="B122" s="263" t="str">
        <f t="shared" si="6"/>
        <v>    Generar</v>
      </c>
      <c r="C122" s="264" t="str">
        <f t="shared" si="7"/>
        <v>    Generar</v>
      </c>
      <c r="D122" s="265" t="str">
        <f t="shared" si="8"/>
        <v>    Generar</v>
      </c>
      <c r="X122" s="275">
        <f ca="1" t="shared" si="9"/>
        <v>77.76868188052431</v>
      </c>
      <c r="Y122" s="275">
        <f ca="1" t="shared" si="10"/>
        <v>104.93974770322191</v>
      </c>
      <c r="Z122" s="275">
        <f ca="1" t="shared" si="11"/>
        <v>0</v>
      </c>
    </row>
    <row r="123" spans="1:26" ht="12.75">
      <c r="A123" s="246">
        <v>94</v>
      </c>
      <c r="B123" s="263" t="str">
        <f t="shared" si="6"/>
        <v>    Generar</v>
      </c>
      <c r="C123" s="264" t="str">
        <f t="shared" si="7"/>
        <v>    Generar</v>
      </c>
      <c r="D123" s="265" t="str">
        <f t="shared" si="8"/>
        <v>    Generar</v>
      </c>
      <c r="X123" s="275">
        <f ca="1" t="shared" si="9"/>
        <v>50.81909390723149</v>
      </c>
      <c r="Y123" s="275">
        <f ca="1" t="shared" si="10"/>
        <v>244.53149463150316</v>
      </c>
      <c r="Z123" s="275">
        <f ca="1" t="shared" si="11"/>
        <v>0</v>
      </c>
    </row>
    <row r="124" spans="1:26" ht="12.75">
      <c r="A124" s="246">
        <v>95</v>
      </c>
      <c r="B124" s="263" t="str">
        <f t="shared" si="6"/>
        <v>    Generar</v>
      </c>
      <c r="C124" s="264" t="str">
        <f t="shared" si="7"/>
        <v>    Generar</v>
      </c>
      <c r="D124" s="265" t="str">
        <f t="shared" si="8"/>
        <v>    Generar</v>
      </c>
      <c r="X124" s="275">
        <f ca="1" t="shared" si="9"/>
        <v>38.818391699654455</v>
      </c>
      <c r="Y124" s="275">
        <f ca="1" t="shared" si="10"/>
        <v>200.56482042677357</v>
      </c>
      <c r="Z124" s="275">
        <f ca="1" t="shared" si="11"/>
        <v>1</v>
      </c>
    </row>
    <row r="125" spans="1:26" ht="12.75">
      <c r="A125" s="246">
        <v>96</v>
      </c>
      <c r="B125" s="263" t="str">
        <f t="shared" si="6"/>
        <v>    Generar</v>
      </c>
      <c r="C125" s="264" t="str">
        <f t="shared" si="7"/>
        <v>    Generar</v>
      </c>
      <c r="D125" s="265" t="str">
        <f t="shared" si="8"/>
        <v>    Generar</v>
      </c>
      <c r="X125" s="275">
        <f ca="1" t="shared" si="9"/>
        <v>34.4043104685232</v>
      </c>
      <c r="Y125" s="275">
        <f ca="1" t="shared" si="10"/>
        <v>134.76874816803584</v>
      </c>
      <c r="Z125" s="275">
        <f ca="1" t="shared" si="11"/>
        <v>1</v>
      </c>
    </row>
    <row r="126" spans="1:26" ht="12.75">
      <c r="A126" s="246">
        <v>97</v>
      </c>
      <c r="B126" s="263" t="str">
        <f t="shared" si="6"/>
        <v>    Generar</v>
      </c>
      <c r="C126" s="264" t="str">
        <f t="shared" si="7"/>
        <v>    Generar</v>
      </c>
      <c r="D126" s="265" t="str">
        <f t="shared" si="8"/>
        <v>    Generar</v>
      </c>
      <c r="X126" s="275">
        <f ca="1" t="shared" si="9"/>
        <v>55.64233654215007</v>
      </c>
      <c r="Y126" s="275">
        <f ca="1" t="shared" si="10"/>
        <v>194.71722133659546</v>
      </c>
      <c r="Z126" s="275">
        <f ca="1" t="shared" si="11"/>
        <v>1</v>
      </c>
    </row>
    <row r="127" spans="1:26" ht="12.75">
      <c r="A127" s="246">
        <v>98</v>
      </c>
      <c r="B127" s="263" t="str">
        <f t="shared" si="6"/>
        <v>    Generar</v>
      </c>
      <c r="C127" s="264" t="str">
        <f t="shared" si="7"/>
        <v>    Generar</v>
      </c>
      <c r="D127" s="265" t="str">
        <f t="shared" si="8"/>
        <v>    Generar</v>
      </c>
      <c r="X127" s="275">
        <f ca="1" t="shared" si="9"/>
        <v>63.63240444676216</v>
      </c>
      <c r="Y127" s="275">
        <f ca="1" t="shared" si="10"/>
        <v>184.64347347086598</v>
      </c>
      <c r="Z127" s="275">
        <f ca="1" t="shared" si="11"/>
        <v>1</v>
      </c>
    </row>
    <row r="128" spans="1:26" ht="12.75">
      <c r="A128" s="246">
        <v>99</v>
      </c>
      <c r="B128" s="263" t="str">
        <f t="shared" si="6"/>
        <v>    Generar</v>
      </c>
      <c r="C128" s="264" t="str">
        <f t="shared" si="7"/>
        <v>    Generar</v>
      </c>
      <c r="D128" s="265" t="str">
        <f t="shared" si="8"/>
        <v>    Generar</v>
      </c>
      <c r="X128" s="275">
        <f ca="1" t="shared" si="9"/>
        <v>85.16908059487477</v>
      </c>
      <c r="Y128" s="275">
        <f ca="1" t="shared" si="10"/>
        <v>45.61269281546495</v>
      </c>
      <c r="Z128" s="275">
        <f ca="1" t="shared" si="11"/>
        <v>1</v>
      </c>
    </row>
    <row r="129" spans="1:26" ht="12.75">
      <c r="A129" s="246">
        <v>100</v>
      </c>
      <c r="B129" s="263" t="str">
        <f t="shared" si="6"/>
        <v>    Generar</v>
      </c>
      <c r="C129" s="264" t="str">
        <f t="shared" si="7"/>
        <v>    Generar</v>
      </c>
      <c r="D129" s="265" t="str">
        <f t="shared" si="8"/>
        <v>    Generar</v>
      </c>
      <c r="X129" s="275">
        <f ca="1" t="shared" si="9"/>
        <v>42.13716947829549</v>
      </c>
      <c r="Y129" s="275">
        <f ca="1" t="shared" si="10"/>
        <v>95.57867118576699</v>
      </c>
      <c r="Z129" s="275">
        <f ca="1" t="shared" si="11"/>
        <v>0</v>
      </c>
    </row>
    <row r="130" spans="1:26" ht="12.75">
      <c r="A130" s="246">
        <v>101</v>
      </c>
      <c r="B130" s="263" t="str">
        <f t="shared" si="6"/>
        <v>    Generar</v>
      </c>
      <c r="C130" s="264" t="str">
        <f t="shared" si="7"/>
        <v>    Generar</v>
      </c>
      <c r="D130" s="265" t="str">
        <f t="shared" si="8"/>
        <v>    Generar</v>
      </c>
      <c r="X130" s="275">
        <f ca="1" t="shared" si="9"/>
        <v>63.754132924328815</v>
      </c>
      <c r="Y130" s="275">
        <f ca="1" t="shared" si="10"/>
        <v>157.55043866361868</v>
      </c>
      <c r="Z130" s="275">
        <f ca="1" t="shared" si="11"/>
        <v>1</v>
      </c>
    </row>
    <row r="131" spans="1:26" ht="12.75">
      <c r="A131" s="246">
        <v>102</v>
      </c>
      <c r="B131" s="263" t="str">
        <f t="shared" si="6"/>
        <v>    Generar</v>
      </c>
      <c r="C131" s="264" t="str">
        <f t="shared" si="7"/>
        <v>    Generar</v>
      </c>
      <c r="D131" s="265" t="str">
        <f t="shared" si="8"/>
        <v>    Generar</v>
      </c>
      <c r="X131" s="275">
        <f ca="1" t="shared" si="9"/>
        <v>78.29882033181595</v>
      </c>
      <c r="Y131" s="275">
        <f ca="1" t="shared" si="10"/>
        <v>105.41136793422797</v>
      </c>
      <c r="Z131" s="275">
        <f ca="1" t="shared" si="11"/>
        <v>1</v>
      </c>
    </row>
    <row r="132" spans="1:26" ht="12.75">
      <c r="A132" s="246">
        <v>103</v>
      </c>
      <c r="B132" s="263" t="str">
        <f t="shared" si="6"/>
        <v>    Generar</v>
      </c>
      <c r="C132" s="264" t="str">
        <f t="shared" si="7"/>
        <v>    Generar</v>
      </c>
      <c r="D132" s="265" t="str">
        <f t="shared" si="8"/>
        <v>    Generar</v>
      </c>
      <c r="X132" s="275">
        <f ca="1" t="shared" si="9"/>
        <v>59.031926809102835</v>
      </c>
      <c r="Y132" s="275">
        <f ca="1" t="shared" si="10"/>
        <v>212.54374240883163</v>
      </c>
      <c r="Z132" s="275">
        <f ca="1" t="shared" si="11"/>
        <v>0</v>
      </c>
    </row>
    <row r="133" spans="1:26" ht="12.75">
      <c r="A133" s="246">
        <v>104</v>
      </c>
      <c r="B133" s="263" t="str">
        <f t="shared" si="6"/>
        <v>    Generar</v>
      </c>
      <c r="C133" s="264" t="str">
        <f t="shared" si="7"/>
        <v>    Generar</v>
      </c>
      <c r="D133" s="265" t="str">
        <f t="shared" si="8"/>
        <v>    Generar</v>
      </c>
      <c r="X133" s="275">
        <f ca="1" t="shared" si="9"/>
        <v>53.88467015699816</v>
      </c>
      <c r="Y133" s="275">
        <f ca="1" t="shared" si="10"/>
        <v>105.40198239428497</v>
      </c>
      <c r="Z133" s="275">
        <f ca="1" t="shared" si="11"/>
        <v>1</v>
      </c>
    </row>
    <row r="134" spans="1:26" ht="12.75">
      <c r="A134" s="246">
        <v>105</v>
      </c>
      <c r="B134" s="263" t="str">
        <f t="shared" si="6"/>
        <v>    Generar</v>
      </c>
      <c r="C134" s="264" t="str">
        <f t="shared" si="7"/>
        <v>    Generar</v>
      </c>
      <c r="D134" s="265" t="str">
        <f t="shared" si="8"/>
        <v>    Generar</v>
      </c>
      <c r="X134" s="275">
        <f ca="1" t="shared" si="9"/>
        <v>57.563179522395586</v>
      </c>
      <c r="Y134" s="275">
        <f ca="1" t="shared" si="10"/>
        <v>179.04018055255548</v>
      </c>
      <c r="Z134" s="275">
        <f ca="1" t="shared" si="11"/>
        <v>1</v>
      </c>
    </row>
    <row r="135" spans="1:26" ht="12.75">
      <c r="A135" s="246">
        <v>106</v>
      </c>
      <c r="B135" s="263" t="str">
        <f t="shared" si="6"/>
        <v>    Generar</v>
      </c>
      <c r="C135" s="264" t="str">
        <f t="shared" si="7"/>
        <v>    Generar</v>
      </c>
      <c r="D135" s="265" t="str">
        <f t="shared" si="8"/>
        <v>    Generar</v>
      </c>
      <c r="X135" s="275">
        <f ca="1" t="shared" si="9"/>
        <v>36.35177566575517</v>
      </c>
      <c r="Y135" s="275">
        <f ca="1" t="shared" si="10"/>
        <v>141.50362620977245</v>
      </c>
      <c r="Z135" s="275">
        <f ca="1" t="shared" si="11"/>
        <v>0</v>
      </c>
    </row>
    <row r="136" spans="1:26" ht="12.75">
      <c r="A136" s="246">
        <v>107</v>
      </c>
      <c r="B136" s="263" t="str">
        <f t="shared" si="6"/>
        <v>    Generar</v>
      </c>
      <c r="C136" s="264" t="str">
        <f t="shared" si="7"/>
        <v>    Generar</v>
      </c>
      <c r="D136" s="265" t="str">
        <f t="shared" si="8"/>
        <v>    Generar</v>
      </c>
      <c r="X136" s="275">
        <f ca="1" t="shared" si="9"/>
        <v>64.03213077715614</v>
      </c>
      <c r="Y136" s="275">
        <f ca="1" t="shared" si="10"/>
        <v>194.34167038047875</v>
      </c>
      <c r="Z136" s="275">
        <f ca="1" t="shared" si="11"/>
        <v>1</v>
      </c>
    </row>
    <row r="137" spans="1:26" ht="12.75">
      <c r="A137" s="246">
        <v>108</v>
      </c>
      <c r="B137" s="263" t="str">
        <f t="shared" si="6"/>
        <v>    Generar</v>
      </c>
      <c r="C137" s="264" t="str">
        <f t="shared" si="7"/>
        <v>    Generar</v>
      </c>
      <c r="D137" s="265" t="str">
        <f t="shared" si="8"/>
        <v>    Generar</v>
      </c>
      <c r="X137" s="275">
        <f ca="1" t="shared" si="9"/>
        <v>74.36762128480407</v>
      </c>
      <c r="Y137" s="275">
        <f ca="1" t="shared" si="10"/>
        <v>148.25542572541076</v>
      </c>
      <c r="Z137" s="275">
        <f ca="1" t="shared" si="11"/>
        <v>1</v>
      </c>
    </row>
    <row r="138" spans="1:26" ht="12.75">
      <c r="A138" s="246">
        <v>109</v>
      </c>
      <c r="B138" s="263" t="str">
        <f t="shared" si="6"/>
        <v>    Generar</v>
      </c>
      <c r="C138" s="264" t="str">
        <f t="shared" si="7"/>
        <v>    Generar</v>
      </c>
      <c r="D138" s="265" t="str">
        <f t="shared" si="8"/>
        <v>    Generar</v>
      </c>
      <c r="X138" s="275">
        <f ca="1" t="shared" si="9"/>
        <v>46.680140280350365</v>
      </c>
      <c r="Y138" s="275">
        <f ca="1" t="shared" si="10"/>
        <v>219.12535179654057</v>
      </c>
      <c r="Z138" s="275">
        <f ca="1" t="shared" si="11"/>
        <v>1</v>
      </c>
    </row>
    <row r="139" spans="1:26" ht="12.75">
      <c r="A139" s="246">
        <v>110</v>
      </c>
      <c r="B139" s="263" t="str">
        <f t="shared" si="6"/>
        <v>    Generar</v>
      </c>
      <c r="C139" s="264" t="str">
        <f t="shared" si="7"/>
        <v>    Generar</v>
      </c>
      <c r="D139" s="265" t="str">
        <f t="shared" si="8"/>
        <v>    Generar</v>
      </c>
      <c r="X139" s="275">
        <f ca="1" t="shared" si="9"/>
        <v>44.37989810746734</v>
      </c>
      <c r="Y139" s="275">
        <f ca="1" t="shared" si="10"/>
        <v>228.94123736438655</v>
      </c>
      <c r="Z139" s="275">
        <f ca="1" t="shared" si="11"/>
        <v>1</v>
      </c>
    </row>
    <row r="140" spans="1:26" ht="12.75">
      <c r="A140" s="246">
        <v>111</v>
      </c>
      <c r="B140" s="263" t="str">
        <f t="shared" si="6"/>
        <v>    Generar</v>
      </c>
      <c r="C140" s="264" t="str">
        <f t="shared" si="7"/>
        <v>    Generar</v>
      </c>
      <c r="D140" s="265" t="str">
        <f t="shared" si="8"/>
        <v>    Generar</v>
      </c>
      <c r="X140" s="275">
        <f ca="1" t="shared" si="9"/>
        <v>47.8524512603647</v>
      </c>
      <c r="Y140" s="275">
        <f ca="1" t="shared" si="10"/>
        <v>211.3146803069912</v>
      </c>
      <c r="Z140" s="275">
        <f ca="1" t="shared" si="11"/>
        <v>1</v>
      </c>
    </row>
    <row r="141" spans="1:26" ht="12.75">
      <c r="A141" s="246">
        <v>112</v>
      </c>
      <c r="B141" s="263" t="str">
        <f t="shared" si="6"/>
        <v>    Generar</v>
      </c>
      <c r="C141" s="264" t="str">
        <f t="shared" si="7"/>
        <v>    Generar</v>
      </c>
      <c r="D141" s="265" t="str">
        <f t="shared" si="8"/>
        <v>    Generar</v>
      </c>
      <c r="X141" s="275">
        <f ca="1" t="shared" si="9"/>
        <v>38.17111720760238</v>
      </c>
      <c r="Y141" s="275">
        <f ca="1" t="shared" si="10"/>
        <v>171.66085519852112</v>
      </c>
      <c r="Z141" s="275">
        <f ca="1" t="shared" si="11"/>
        <v>0</v>
      </c>
    </row>
    <row r="142" spans="1:26" ht="12.75">
      <c r="A142" s="246">
        <v>113</v>
      </c>
      <c r="B142" s="263" t="str">
        <f t="shared" si="6"/>
        <v>    Generar</v>
      </c>
      <c r="C142" s="264" t="str">
        <f t="shared" si="7"/>
        <v>    Generar</v>
      </c>
      <c r="D142" s="265" t="str">
        <f t="shared" si="8"/>
        <v>    Generar</v>
      </c>
      <c r="X142" s="275">
        <f ca="1" t="shared" si="9"/>
        <v>62.494437544065235</v>
      </c>
      <c r="Y142" s="275">
        <f ca="1" t="shared" si="10"/>
        <v>194.87427374582555</v>
      </c>
      <c r="Z142" s="275">
        <f ca="1" t="shared" si="11"/>
        <v>0</v>
      </c>
    </row>
    <row r="143" spans="1:26" ht="12.75">
      <c r="A143" s="246">
        <v>114</v>
      </c>
      <c r="B143" s="263" t="str">
        <f t="shared" si="6"/>
        <v>    Generar</v>
      </c>
      <c r="C143" s="264" t="str">
        <f t="shared" si="7"/>
        <v>    Generar</v>
      </c>
      <c r="D143" s="265" t="str">
        <f t="shared" si="8"/>
        <v>    Generar</v>
      </c>
      <c r="X143" s="275">
        <f ca="1" t="shared" si="9"/>
        <v>68.10302182404769</v>
      </c>
      <c r="Y143" s="275">
        <f ca="1" t="shared" si="10"/>
        <v>245.74288574718125</v>
      </c>
      <c r="Z143" s="275">
        <f ca="1" t="shared" si="11"/>
        <v>1</v>
      </c>
    </row>
    <row r="144" spans="1:26" ht="12.75">
      <c r="A144" s="246">
        <v>115</v>
      </c>
      <c r="B144" s="263" t="str">
        <f t="shared" si="6"/>
        <v>    Generar</v>
      </c>
      <c r="C144" s="264" t="str">
        <f t="shared" si="7"/>
        <v>    Generar</v>
      </c>
      <c r="D144" s="265" t="str">
        <f t="shared" si="8"/>
        <v>    Generar</v>
      </c>
      <c r="X144" s="275">
        <f ca="1" t="shared" si="9"/>
        <v>47.84375382052622</v>
      </c>
      <c r="Y144" s="275">
        <f ca="1" t="shared" si="10"/>
        <v>119.36110933807919</v>
      </c>
      <c r="Z144" s="275">
        <f ca="1" t="shared" si="11"/>
        <v>1</v>
      </c>
    </row>
    <row r="145" spans="1:26" ht="12.75">
      <c r="A145" s="246">
        <v>116</v>
      </c>
      <c r="B145" s="263" t="str">
        <f t="shared" si="6"/>
        <v>    Generar</v>
      </c>
      <c r="C145" s="264" t="str">
        <f t="shared" si="7"/>
        <v>    Generar</v>
      </c>
      <c r="D145" s="265" t="str">
        <f t="shared" si="8"/>
        <v>    Generar</v>
      </c>
      <c r="X145" s="275">
        <f ca="1" t="shared" si="9"/>
        <v>37.28179866388008</v>
      </c>
      <c r="Y145" s="275">
        <f ca="1" t="shared" si="10"/>
        <v>153.40704426217323</v>
      </c>
      <c r="Z145" s="275">
        <f ca="1" t="shared" si="11"/>
        <v>0</v>
      </c>
    </row>
    <row r="146" spans="1:26" ht="12.75">
      <c r="A146" s="246">
        <v>117</v>
      </c>
      <c r="B146" s="263" t="str">
        <f t="shared" si="6"/>
        <v>    Generar</v>
      </c>
      <c r="C146" s="264" t="str">
        <f t="shared" si="7"/>
        <v>    Generar</v>
      </c>
      <c r="D146" s="265" t="str">
        <f t="shared" si="8"/>
        <v>    Generar</v>
      </c>
      <c r="X146" s="275">
        <f ca="1" t="shared" si="9"/>
        <v>76.44960627337746</v>
      </c>
      <c r="Y146" s="275">
        <f ca="1" t="shared" si="10"/>
        <v>187.11037806328133</v>
      </c>
      <c r="Z146" s="275">
        <f ca="1" t="shared" si="11"/>
        <v>1</v>
      </c>
    </row>
    <row r="147" spans="1:26" ht="12.75">
      <c r="A147" s="246">
        <v>118</v>
      </c>
      <c r="B147" s="263" t="str">
        <f t="shared" si="6"/>
        <v>    Generar</v>
      </c>
      <c r="C147" s="264" t="str">
        <f t="shared" si="7"/>
        <v>    Generar</v>
      </c>
      <c r="D147" s="265" t="str">
        <f t="shared" si="8"/>
        <v>    Generar</v>
      </c>
      <c r="X147" s="275">
        <f ca="1" t="shared" si="9"/>
        <v>45.89729787179658</v>
      </c>
      <c r="Y147" s="275">
        <f ca="1" t="shared" si="10"/>
        <v>130.23566261507779</v>
      </c>
      <c r="Z147" s="275">
        <f ca="1" t="shared" si="11"/>
        <v>1</v>
      </c>
    </row>
    <row r="148" spans="1:26" ht="12.75">
      <c r="A148" s="246">
        <v>119</v>
      </c>
      <c r="B148" s="263" t="str">
        <f t="shared" si="6"/>
        <v>    Generar</v>
      </c>
      <c r="C148" s="264" t="str">
        <f t="shared" si="7"/>
        <v>    Generar</v>
      </c>
      <c r="D148" s="265" t="str">
        <f t="shared" si="8"/>
        <v>    Generar</v>
      </c>
      <c r="X148" s="275">
        <f ca="1" t="shared" si="9"/>
        <v>62.70993483433084</v>
      </c>
      <c r="Y148" s="275">
        <f ca="1" t="shared" si="10"/>
        <v>185.89945901997348</v>
      </c>
      <c r="Z148" s="275">
        <f ca="1" t="shared" si="11"/>
        <v>1</v>
      </c>
    </row>
    <row r="149" spans="1:26" ht="12.75">
      <c r="A149" s="246">
        <v>120</v>
      </c>
      <c r="B149" s="263" t="str">
        <f t="shared" si="6"/>
        <v>    Generar</v>
      </c>
      <c r="C149" s="264" t="str">
        <f t="shared" si="7"/>
        <v>    Generar</v>
      </c>
      <c r="D149" s="265" t="str">
        <f t="shared" si="8"/>
        <v>    Generar</v>
      </c>
      <c r="X149" s="275">
        <f ca="1" t="shared" si="9"/>
        <v>69.33809731286561</v>
      </c>
      <c r="Y149" s="275">
        <f ca="1" t="shared" si="10"/>
        <v>278.3858889016763</v>
      </c>
      <c r="Z149" s="275">
        <f ca="1" t="shared" si="11"/>
        <v>1</v>
      </c>
    </row>
    <row r="150" spans="1:26" ht="12.75">
      <c r="A150" s="246">
        <v>121</v>
      </c>
      <c r="B150" s="263" t="str">
        <f t="shared" si="6"/>
        <v>    Generar</v>
      </c>
      <c r="C150" s="264" t="str">
        <f t="shared" si="7"/>
        <v>    Generar</v>
      </c>
      <c r="D150" s="265" t="str">
        <f t="shared" si="8"/>
        <v>    Generar</v>
      </c>
      <c r="X150" s="275">
        <f ca="1" t="shared" si="9"/>
        <v>58.85328006739074</v>
      </c>
      <c r="Y150" s="275">
        <f ca="1" t="shared" si="10"/>
        <v>92.49341215372989</v>
      </c>
      <c r="Z150" s="275">
        <f ca="1" t="shared" si="11"/>
        <v>1</v>
      </c>
    </row>
    <row r="151" spans="1:26" ht="12.75">
      <c r="A151" s="246">
        <v>122</v>
      </c>
      <c r="B151" s="263" t="str">
        <f t="shared" si="6"/>
        <v>    Generar</v>
      </c>
      <c r="C151" s="264" t="str">
        <f t="shared" si="7"/>
        <v>    Generar</v>
      </c>
      <c r="D151" s="265" t="str">
        <f t="shared" si="8"/>
        <v>    Generar</v>
      </c>
      <c r="X151" s="275">
        <f ca="1" t="shared" si="9"/>
        <v>52.55823142992055</v>
      </c>
      <c r="Y151" s="275">
        <f ca="1" t="shared" si="10"/>
        <v>103.12576721096958</v>
      </c>
      <c r="Z151" s="275">
        <f ca="1" t="shared" si="11"/>
        <v>1</v>
      </c>
    </row>
    <row r="152" spans="1:26" ht="12.75">
      <c r="A152" s="246">
        <v>123</v>
      </c>
      <c r="B152" s="263" t="str">
        <f t="shared" si="6"/>
        <v>    Generar</v>
      </c>
      <c r="C152" s="264" t="str">
        <f t="shared" si="7"/>
        <v>    Generar</v>
      </c>
      <c r="D152" s="265" t="str">
        <f t="shared" si="8"/>
        <v>    Generar</v>
      </c>
      <c r="X152" s="275">
        <f ca="1" t="shared" si="9"/>
        <v>63.288803151021995</v>
      </c>
      <c r="Y152" s="275">
        <f ca="1" t="shared" si="10"/>
        <v>107.17058477573512</v>
      </c>
      <c r="Z152" s="275">
        <f ca="1" t="shared" si="11"/>
        <v>0</v>
      </c>
    </row>
    <row r="153" spans="1:26" ht="12.75">
      <c r="A153" s="246">
        <v>124</v>
      </c>
      <c r="B153" s="263" t="str">
        <f t="shared" si="6"/>
        <v>    Generar</v>
      </c>
      <c r="C153" s="264" t="str">
        <f t="shared" si="7"/>
        <v>    Generar</v>
      </c>
      <c r="D153" s="265" t="str">
        <f t="shared" si="8"/>
        <v>    Generar</v>
      </c>
      <c r="X153" s="275">
        <f ca="1" t="shared" si="9"/>
        <v>50.413753459620985</v>
      </c>
      <c r="Y153" s="275">
        <f ca="1" t="shared" si="10"/>
        <v>130.62036064690227</v>
      </c>
      <c r="Z153" s="275">
        <f ca="1" t="shared" si="11"/>
        <v>1</v>
      </c>
    </row>
    <row r="154" spans="1:26" ht="12.75">
      <c r="A154" s="246">
        <v>125</v>
      </c>
      <c r="B154" s="263" t="str">
        <f t="shared" si="6"/>
        <v>    Generar</v>
      </c>
      <c r="C154" s="264" t="str">
        <f t="shared" si="7"/>
        <v>    Generar</v>
      </c>
      <c r="D154" s="265" t="str">
        <f t="shared" si="8"/>
        <v>    Generar</v>
      </c>
      <c r="X154" s="275">
        <f ca="1" t="shared" si="9"/>
        <v>49.9830209706232</v>
      </c>
      <c r="Y154" s="275">
        <f ca="1" t="shared" si="10"/>
        <v>197.46938659394144</v>
      </c>
      <c r="Z154" s="275">
        <f ca="1" t="shared" si="11"/>
        <v>1</v>
      </c>
    </row>
    <row r="155" spans="1:26" ht="12.75">
      <c r="A155" s="246">
        <v>126</v>
      </c>
      <c r="B155" s="263" t="str">
        <f t="shared" si="6"/>
        <v>    Generar</v>
      </c>
      <c r="C155" s="264" t="str">
        <f t="shared" si="7"/>
        <v>    Generar</v>
      </c>
      <c r="D155" s="265" t="str">
        <f t="shared" si="8"/>
        <v>    Generar</v>
      </c>
      <c r="X155" s="275">
        <f ca="1" t="shared" si="9"/>
        <v>48.784011503231746</v>
      </c>
      <c r="Y155" s="275">
        <f ca="1" t="shared" si="10"/>
        <v>135.77335963082413</v>
      </c>
      <c r="Z155" s="275">
        <f ca="1" t="shared" si="11"/>
        <v>0</v>
      </c>
    </row>
    <row r="156" spans="1:26" ht="12.75">
      <c r="A156" s="246">
        <v>127</v>
      </c>
      <c r="B156" s="263" t="str">
        <f t="shared" si="6"/>
        <v>    Generar</v>
      </c>
      <c r="C156" s="264" t="str">
        <f t="shared" si="7"/>
        <v>    Generar</v>
      </c>
      <c r="D156" s="265" t="str">
        <f t="shared" si="8"/>
        <v>    Generar</v>
      </c>
      <c r="X156" s="275">
        <f ca="1" t="shared" si="9"/>
        <v>22.45397325077643</v>
      </c>
      <c r="Y156" s="275">
        <f ca="1" t="shared" si="10"/>
        <v>226.31440866769424</v>
      </c>
      <c r="Z156" s="275">
        <f ca="1" t="shared" si="11"/>
        <v>1</v>
      </c>
    </row>
    <row r="157" spans="1:26" ht="12.75">
      <c r="A157" s="246">
        <v>128</v>
      </c>
      <c r="B157" s="263" t="str">
        <f t="shared" si="6"/>
        <v>    Generar</v>
      </c>
      <c r="C157" s="264" t="str">
        <f t="shared" si="7"/>
        <v>    Generar</v>
      </c>
      <c r="D157" s="265" t="str">
        <f t="shared" si="8"/>
        <v>    Generar</v>
      </c>
      <c r="X157" s="275">
        <f ca="1" t="shared" si="9"/>
        <v>53.98132178219785</v>
      </c>
      <c r="Y157" s="275">
        <f ca="1" t="shared" si="10"/>
        <v>159.26347431470901</v>
      </c>
      <c r="Z157" s="275">
        <f ca="1" t="shared" si="11"/>
        <v>0</v>
      </c>
    </row>
    <row r="158" spans="1:26" ht="12.75">
      <c r="A158" s="246">
        <v>129</v>
      </c>
      <c r="B158" s="263" t="str">
        <f aca="true" t="shared" si="12" ref="B158:B221">IF($D$25=1,ROUND(X158,$D$15),"    Generar")</f>
        <v>    Generar</v>
      </c>
      <c r="C158" s="264" t="str">
        <f aca="true" t="shared" si="13" ref="C158:C221">IF($D$25=1,ROUND(Y158,0),"    Generar")</f>
        <v>    Generar</v>
      </c>
      <c r="D158" s="265" t="str">
        <f aca="true" t="shared" si="14" ref="D158:D221">IF($D$25=1,Z158,"    Generar")</f>
        <v>    Generar</v>
      </c>
      <c r="X158" s="275">
        <f ca="1" t="shared" si="9"/>
        <v>57.66262158043268</v>
      </c>
      <c r="Y158" s="275">
        <f ca="1" t="shared" si="10"/>
        <v>220.38725922653614</v>
      </c>
      <c r="Z158" s="275">
        <f ca="1" t="shared" si="11"/>
        <v>1</v>
      </c>
    </row>
    <row r="159" spans="1:26" ht="12.75">
      <c r="A159" s="246">
        <v>130</v>
      </c>
      <c r="B159" s="263" t="str">
        <f t="shared" si="12"/>
        <v>    Generar</v>
      </c>
      <c r="C159" s="264" t="str">
        <f t="shared" si="13"/>
        <v>    Generar</v>
      </c>
      <c r="D159" s="265" t="str">
        <f t="shared" si="14"/>
        <v>    Generar</v>
      </c>
      <c r="X159" s="275">
        <f aca="true" ca="1" t="shared" si="15" ref="X159:X222">$D$13+$D$14*NORMSINV(RAND())</f>
        <v>54.74117982170189</v>
      </c>
      <c r="Y159" s="275">
        <f aca="true" ca="1" t="shared" si="16" ref="Y159:Y222">$D$19+$D$20*NORMSINV(RAND())</f>
        <v>181.3542536198281</v>
      </c>
      <c r="Z159" s="275">
        <f aca="true" ca="1" t="shared" si="17" ref="Z159:Z222">IF(RAND()&lt;=$D$24,1,0)</f>
        <v>1</v>
      </c>
    </row>
    <row r="160" spans="1:26" ht="12.75">
      <c r="A160" s="246">
        <v>131</v>
      </c>
      <c r="B160" s="263" t="str">
        <f t="shared" si="12"/>
        <v>    Generar</v>
      </c>
      <c r="C160" s="264" t="str">
        <f t="shared" si="13"/>
        <v>    Generar</v>
      </c>
      <c r="D160" s="265" t="str">
        <f t="shared" si="14"/>
        <v>    Generar</v>
      </c>
      <c r="X160" s="275">
        <f ca="1" t="shared" si="15"/>
        <v>41.555829897552414</v>
      </c>
      <c r="Y160" s="275">
        <f ca="1" t="shared" si="16"/>
        <v>196.21739748511135</v>
      </c>
      <c r="Z160" s="275">
        <f ca="1" t="shared" si="17"/>
        <v>1</v>
      </c>
    </row>
    <row r="161" spans="1:26" ht="12.75">
      <c r="A161" s="246">
        <v>132</v>
      </c>
      <c r="B161" s="263" t="str">
        <f t="shared" si="12"/>
        <v>    Generar</v>
      </c>
      <c r="C161" s="264" t="str">
        <f t="shared" si="13"/>
        <v>    Generar</v>
      </c>
      <c r="D161" s="265" t="str">
        <f t="shared" si="14"/>
        <v>    Generar</v>
      </c>
      <c r="X161" s="275">
        <f ca="1" t="shared" si="15"/>
        <v>56.6597406130315</v>
      </c>
      <c r="Y161" s="275">
        <f ca="1" t="shared" si="16"/>
        <v>123.32960044015645</v>
      </c>
      <c r="Z161" s="275">
        <f ca="1" t="shared" si="17"/>
        <v>1</v>
      </c>
    </row>
    <row r="162" spans="1:26" ht="12.75">
      <c r="A162" s="246">
        <v>133</v>
      </c>
      <c r="B162" s="263" t="str">
        <f t="shared" si="12"/>
        <v>    Generar</v>
      </c>
      <c r="C162" s="264" t="str">
        <f t="shared" si="13"/>
        <v>    Generar</v>
      </c>
      <c r="D162" s="265" t="str">
        <f t="shared" si="14"/>
        <v>    Generar</v>
      </c>
      <c r="X162" s="275">
        <f ca="1" t="shared" si="15"/>
        <v>38.963141660697076</v>
      </c>
      <c r="Y162" s="275">
        <f ca="1" t="shared" si="16"/>
        <v>218.5140445958489</v>
      </c>
      <c r="Z162" s="275">
        <f ca="1" t="shared" si="17"/>
        <v>0</v>
      </c>
    </row>
    <row r="163" spans="1:26" ht="12.75">
      <c r="A163" s="246">
        <v>134</v>
      </c>
      <c r="B163" s="263" t="str">
        <f t="shared" si="12"/>
        <v>    Generar</v>
      </c>
      <c r="C163" s="264" t="str">
        <f t="shared" si="13"/>
        <v>    Generar</v>
      </c>
      <c r="D163" s="265" t="str">
        <f t="shared" si="14"/>
        <v>    Generar</v>
      </c>
      <c r="X163" s="275">
        <f ca="1" t="shared" si="15"/>
        <v>50.12633484011972</v>
      </c>
      <c r="Y163" s="275">
        <f ca="1" t="shared" si="16"/>
        <v>111.87975017245532</v>
      </c>
      <c r="Z163" s="275">
        <f ca="1" t="shared" si="17"/>
        <v>1</v>
      </c>
    </row>
    <row r="164" spans="1:26" ht="12.75">
      <c r="A164" s="246">
        <v>135</v>
      </c>
      <c r="B164" s="263" t="str">
        <f t="shared" si="12"/>
        <v>    Generar</v>
      </c>
      <c r="C164" s="264" t="str">
        <f t="shared" si="13"/>
        <v>    Generar</v>
      </c>
      <c r="D164" s="265" t="str">
        <f t="shared" si="14"/>
        <v>    Generar</v>
      </c>
      <c r="X164" s="275">
        <f ca="1" t="shared" si="15"/>
        <v>38.85035992188008</v>
      </c>
      <c r="Y164" s="275">
        <f ca="1" t="shared" si="16"/>
        <v>234.65731264147695</v>
      </c>
      <c r="Z164" s="275">
        <f ca="1" t="shared" si="17"/>
        <v>1</v>
      </c>
    </row>
    <row r="165" spans="1:26" ht="12.75">
      <c r="A165" s="246">
        <v>136</v>
      </c>
      <c r="B165" s="263" t="str">
        <f t="shared" si="12"/>
        <v>    Generar</v>
      </c>
      <c r="C165" s="264" t="str">
        <f t="shared" si="13"/>
        <v>    Generar</v>
      </c>
      <c r="D165" s="265" t="str">
        <f t="shared" si="14"/>
        <v>    Generar</v>
      </c>
      <c r="X165" s="275">
        <f ca="1" t="shared" si="15"/>
        <v>65.5492520620099</v>
      </c>
      <c r="Y165" s="275">
        <f ca="1" t="shared" si="16"/>
        <v>155.89508498733883</v>
      </c>
      <c r="Z165" s="275">
        <f ca="1" t="shared" si="17"/>
        <v>1</v>
      </c>
    </row>
    <row r="166" spans="1:26" ht="12.75">
      <c r="A166" s="246">
        <v>137</v>
      </c>
      <c r="B166" s="263" t="str">
        <f t="shared" si="12"/>
        <v>    Generar</v>
      </c>
      <c r="C166" s="264" t="str">
        <f t="shared" si="13"/>
        <v>    Generar</v>
      </c>
      <c r="D166" s="265" t="str">
        <f t="shared" si="14"/>
        <v>    Generar</v>
      </c>
      <c r="X166" s="275">
        <f ca="1" t="shared" si="15"/>
        <v>47.0054035788595</v>
      </c>
      <c r="Y166" s="275">
        <f ca="1" t="shared" si="16"/>
        <v>177.953856344102</v>
      </c>
      <c r="Z166" s="275">
        <f ca="1" t="shared" si="17"/>
        <v>1</v>
      </c>
    </row>
    <row r="167" spans="1:26" ht="12.75">
      <c r="A167" s="246">
        <v>138</v>
      </c>
      <c r="B167" s="263" t="str">
        <f t="shared" si="12"/>
        <v>    Generar</v>
      </c>
      <c r="C167" s="264" t="str">
        <f t="shared" si="13"/>
        <v>    Generar</v>
      </c>
      <c r="D167" s="265" t="str">
        <f t="shared" si="14"/>
        <v>    Generar</v>
      </c>
      <c r="X167" s="275">
        <f ca="1" t="shared" si="15"/>
        <v>46.3602119728655</v>
      </c>
      <c r="Y167" s="275">
        <f ca="1" t="shared" si="16"/>
        <v>192.77741958024845</v>
      </c>
      <c r="Z167" s="275">
        <f ca="1" t="shared" si="17"/>
        <v>0</v>
      </c>
    </row>
    <row r="168" spans="1:26" ht="12.75">
      <c r="A168" s="246">
        <v>139</v>
      </c>
      <c r="B168" s="263" t="str">
        <f t="shared" si="12"/>
        <v>    Generar</v>
      </c>
      <c r="C168" s="264" t="str">
        <f t="shared" si="13"/>
        <v>    Generar</v>
      </c>
      <c r="D168" s="265" t="str">
        <f t="shared" si="14"/>
        <v>    Generar</v>
      </c>
      <c r="X168" s="275">
        <f ca="1" t="shared" si="15"/>
        <v>50.75151721102584</v>
      </c>
      <c r="Y168" s="275">
        <f ca="1" t="shared" si="16"/>
        <v>186.60860214663748</v>
      </c>
      <c r="Z168" s="275">
        <f ca="1" t="shared" si="17"/>
        <v>0</v>
      </c>
    </row>
    <row r="169" spans="1:26" ht="12.75">
      <c r="A169" s="246">
        <v>140</v>
      </c>
      <c r="B169" s="263" t="str">
        <f t="shared" si="12"/>
        <v>    Generar</v>
      </c>
      <c r="C169" s="264" t="str">
        <f t="shared" si="13"/>
        <v>    Generar</v>
      </c>
      <c r="D169" s="265" t="str">
        <f t="shared" si="14"/>
        <v>    Generar</v>
      </c>
      <c r="X169" s="275">
        <f ca="1" t="shared" si="15"/>
        <v>19.657818236079557</v>
      </c>
      <c r="Y169" s="275">
        <f ca="1" t="shared" si="16"/>
        <v>134.1206594665278</v>
      </c>
      <c r="Z169" s="275">
        <f ca="1" t="shared" si="17"/>
        <v>1</v>
      </c>
    </row>
    <row r="170" spans="1:26" ht="12.75">
      <c r="A170" s="246">
        <v>141</v>
      </c>
      <c r="B170" s="263" t="str">
        <f t="shared" si="12"/>
        <v>    Generar</v>
      </c>
      <c r="C170" s="264" t="str">
        <f t="shared" si="13"/>
        <v>    Generar</v>
      </c>
      <c r="D170" s="265" t="str">
        <f t="shared" si="14"/>
        <v>    Generar</v>
      </c>
      <c r="X170" s="275">
        <f ca="1" t="shared" si="15"/>
        <v>80.23029405892379</v>
      </c>
      <c r="Y170" s="275">
        <f ca="1" t="shared" si="16"/>
        <v>372.20324006115493</v>
      </c>
      <c r="Z170" s="275">
        <f ca="1" t="shared" si="17"/>
        <v>1</v>
      </c>
    </row>
    <row r="171" spans="1:26" ht="12.75">
      <c r="A171" s="246">
        <v>142</v>
      </c>
      <c r="B171" s="263" t="str">
        <f t="shared" si="12"/>
        <v>    Generar</v>
      </c>
      <c r="C171" s="264" t="str">
        <f t="shared" si="13"/>
        <v>    Generar</v>
      </c>
      <c r="D171" s="265" t="str">
        <f t="shared" si="14"/>
        <v>    Generar</v>
      </c>
      <c r="X171" s="275">
        <f ca="1" t="shared" si="15"/>
        <v>44.19364097110515</v>
      </c>
      <c r="Y171" s="275">
        <f ca="1" t="shared" si="16"/>
        <v>85.56356031405917</v>
      </c>
      <c r="Z171" s="275">
        <f ca="1" t="shared" si="17"/>
        <v>1</v>
      </c>
    </row>
    <row r="172" spans="1:26" ht="12.75">
      <c r="A172" s="246">
        <v>143</v>
      </c>
      <c r="B172" s="263" t="str">
        <f t="shared" si="12"/>
        <v>    Generar</v>
      </c>
      <c r="C172" s="264" t="str">
        <f t="shared" si="13"/>
        <v>    Generar</v>
      </c>
      <c r="D172" s="265" t="str">
        <f t="shared" si="14"/>
        <v>    Generar</v>
      </c>
      <c r="X172" s="275">
        <f ca="1" t="shared" si="15"/>
        <v>70.87442171926422</v>
      </c>
      <c r="Y172" s="275">
        <f ca="1" t="shared" si="16"/>
        <v>194.6067401509089</v>
      </c>
      <c r="Z172" s="275">
        <f ca="1" t="shared" si="17"/>
        <v>1</v>
      </c>
    </row>
    <row r="173" spans="1:26" ht="12.75">
      <c r="A173" s="246">
        <v>144</v>
      </c>
      <c r="B173" s="263" t="str">
        <f t="shared" si="12"/>
        <v>    Generar</v>
      </c>
      <c r="C173" s="264" t="str">
        <f t="shared" si="13"/>
        <v>    Generar</v>
      </c>
      <c r="D173" s="265" t="str">
        <f t="shared" si="14"/>
        <v>    Generar</v>
      </c>
      <c r="X173" s="275">
        <f ca="1" t="shared" si="15"/>
        <v>30.745943702648987</v>
      </c>
      <c r="Y173" s="275">
        <f ca="1" t="shared" si="16"/>
        <v>127.33222650005702</v>
      </c>
      <c r="Z173" s="275">
        <f ca="1" t="shared" si="17"/>
        <v>1</v>
      </c>
    </row>
    <row r="174" spans="1:26" ht="12.75">
      <c r="A174" s="246">
        <v>145</v>
      </c>
      <c r="B174" s="263" t="str">
        <f t="shared" si="12"/>
        <v>    Generar</v>
      </c>
      <c r="C174" s="264" t="str">
        <f t="shared" si="13"/>
        <v>    Generar</v>
      </c>
      <c r="D174" s="265" t="str">
        <f t="shared" si="14"/>
        <v>    Generar</v>
      </c>
      <c r="X174" s="275">
        <f ca="1" t="shared" si="15"/>
        <v>54.56764053195645</v>
      </c>
      <c r="Y174" s="275">
        <f ca="1" t="shared" si="16"/>
        <v>236.16775580187223</v>
      </c>
      <c r="Z174" s="275">
        <f ca="1" t="shared" si="17"/>
        <v>1</v>
      </c>
    </row>
    <row r="175" spans="1:26" ht="12.75">
      <c r="A175" s="246">
        <v>146</v>
      </c>
      <c r="B175" s="263" t="str">
        <f t="shared" si="12"/>
        <v>    Generar</v>
      </c>
      <c r="C175" s="264" t="str">
        <f t="shared" si="13"/>
        <v>    Generar</v>
      </c>
      <c r="D175" s="265" t="str">
        <f t="shared" si="14"/>
        <v>    Generar</v>
      </c>
      <c r="X175" s="275">
        <f ca="1" t="shared" si="15"/>
        <v>73.37399326828873</v>
      </c>
      <c r="Y175" s="275">
        <f ca="1" t="shared" si="16"/>
        <v>-18.80717814050095</v>
      </c>
      <c r="Z175" s="275">
        <f ca="1" t="shared" si="17"/>
        <v>1</v>
      </c>
    </row>
    <row r="176" spans="1:26" ht="12.75">
      <c r="A176" s="246">
        <v>147</v>
      </c>
      <c r="B176" s="263" t="str">
        <f t="shared" si="12"/>
        <v>    Generar</v>
      </c>
      <c r="C176" s="264" t="str">
        <f t="shared" si="13"/>
        <v>    Generar</v>
      </c>
      <c r="D176" s="265" t="str">
        <f t="shared" si="14"/>
        <v>    Generar</v>
      </c>
      <c r="X176" s="275">
        <f ca="1" t="shared" si="15"/>
        <v>45.16960273686248</v>
      </c>
      <c r="Y176" s="275">
        <f ca="1" t="shared" si="16"/>
        <v>181.63628575750772</v>
      </c>
      <c r="Z176" s="275">
        <f ca="1" t="shared" si="17"/>
        <v>0</v>
      </c>
    </row>
    <row r="177" spans="1:26" ht="12.75">
      <c r="A177" s="246">
        <v>148</v>
      </c>
      <c r="B177" s="263" t="str">
        <f t="shared" si="12"/>
        <v>    Generar</v>
      </c>
      <c r="C177" s="264" t="str">
        <f t="shared" si="13"/>
        <v>    Generar</v>
      </c>
      <c r="D177" s="265" t="str">
        <f t="shared" si="14"/>
        <v>    Generar</v>
      </c>
      <c r="X177" s="275">
        <f ca="1" t="shared" si="15"/>
        <v>62.54213383898335</v>
      </c>
      <c r="Y177" s="275">
        <f ca="1" t="shared" si="16"/>
        <v>239.7123658270824</v>
      </c>
      <c r="Z177" s="275">
        <f ca="1" t="shared" si="17"/>
        <v>1</v>
      </c>
    </row>
    <row r="178" spans="1:26" ht="12.75">
      <c r="A178" s="246">
        <v>149</v>
      </c>
      <c r="B178" s="263" t="str">
        <f t="shared" si="12"/>
        <v>    Generar</v>
      </c>
      <c r="C178" s="264" t="str">
        <f t="shared" si="13"/>
        <v>    Generar</v>
      </c>
      <c r="D178" s="265" t="str">
        <f t="shared" si="14"/>
        <v>    Generar</v>
      </c>
      <c r="X178" s="275">
        <f ca="1" t="shared" si="15"/>
        <v>37.67548589341627</v>
      </c>
      <c r="Y178" s="275">
        <f ca="1" t="shared" si="16"/>
        <v>159.07742556487395</v>
      </c>
      <c r="Z178" s="275">
        <f ca="1" t="shared" si="17"/>
        <v>1</v>
      </c>
    </row>
    <row r="179" spans="1:26" ht="12.75">
      <c r="A179" s="246">
        <v>150</v>
      </c>
      <c r="B179" s="263" t="str">
        <f t="shared" si="12"/>
        <v>    Generar</v>
      </c>
      <c r="C179" s="264" t="str">
        <f t="shared" si="13"/>
        <v>    Generar</v>
      </c>
      <c r="D179" s="265" t="str">
        <f t="shared" si="14"/>
        <v>    Generar</v>
      </c>
      <c r="X179" s="275">
        <f ca="1" t="shared" si="15"/>
        <v>41.438127040397056</v>
      </c>
      <c r="Y179" s="275">
        <f ca="1" t="shared" si="16"/>
        <v>150.56581998142318</v>
      </c>
      <c r="Z179" s="275">
        <f ca="1" t="shared" si="17"/>
        <v>0</v>
      </c>
    </row>
    <row r="180" spans="1:26" ht="12.75">
      <c r="A180" s="246">
        <v>151</v>
      </c>
      <c r="B180" s="263" t="str">
        <f t="shared" si="12"/>
        <v>    Generar</v>
      </c>
      <c r="C180" s="264" t="str">
        <f t="shared" si="13"/>
        <v>    Generar</v>
      </c>
      <c r="D180" s="265" t="str">
        <f t="shared" si="14"/>
        <v>    Generar</v>
      </c>
      <c r="X180" s="275">
        <f ca="1" t="shared" si="15"/>
        <v>42.73128341206527</v>
      </c>
      <c r="Y180" s="275">
        <f ca="1" t="shared" si="16"/>
        <v>163.5864354954353</v>
      </c>
      <c r="Z180" s="275">
        <f ca="1" t="shared" si="17"/>
        <v>1</v>
      </c>
    </row>
    <row r="181" spans="1:26" ht="12.75">
      <c r="A181" s="246">
        <v>152</v>
      </c>
      <c r="B181" s="263" t="str">
        <f t="shared" si="12"/>
        <v>    Generar</v>
      </c>
      <c r="C181" s="264" t="str">
        <f t="shared" si="13"/>
        <v>    Generar</v>
      </c>
      <c r="D181" s="265" t="str">
        <f t="shared" si="14"/>
        <v>    Generar</v>
      </c>
      <c r="X181" s="275">
        <f ca="1" t="shared" si="15"/>
        <v>31.773939005970387</v>
      </c>
      <c r="Y181" s="275">
        <f ca="1" t="shared" si="16"/>
        <v>151.28429859386898</v>
      </c>
      <c r="Z181" s="275">
        <f ca="1" t="shared" si="17"/>
        <v>1</v>
      </c>
    </row>
    <row r="182" spans="1:26" ht="12.75">
      <c r="A182" s="246">
        <v>153</v>
      </c>
      <c r="B182" s="263" t="str">
        <f t="shared" si="12"/>
        <v>    Generar</v>
      </c>
      <c r="C182" s="264" t="str">
        <f t="shared" si="13"/>
        <v>    Generar</v>
      </c>
      <c r="D182" s="265" t="str">
        <f t="shared" si="14"/>
        <v>    Generar</v>
      </c>
      <c r="X182" s="275">
        <f ca="1" t="shared" si="15"/>
        <v>58.99923787331018</v>
      </c>
      <c r="Y182" s="275">
        <f ca="1" t="shared" si="16"/>
        <v>153.36086802982751</v>
      </c>
      <c r="Z182" s="275">
        <f ca="1" t="shared" si="17"/>
        <v>0</v>
      </c>
    </row>
    <row r="183" spans="1:26" ht="12.75">
      <c r="A183" s="246">
        <v>154</v>
      </c>
      <c r="B183" s="263" t="str">
        <f t="shared" si="12"/>
        <v>    Generar</v>
      </c>
      <c r="C183" s="264" t="str">
        <f t="shared" si="13"/>
        <v>    Generar</v>
      </c>
      <c r="D183" s="265" t="str">
        <f t="shared" si="14"/>
        <v>    Generar</v>
      </c>
      <c r="X183" s="275">
        <f ca="1" t="shared" si="15"/>
        <v>25.520287628682116</v>
      </c>
      <c r="Y183" s="275">
        <f ca="1" t="shared" si="16"/>
        <v>209.6246867056465</v>
      </c>
      <c r="Z183" s="275">
        <f ca="1" t="shared" si="17"/>
        <v>1</v>
      </c>
    </row>
    <row r="184" spans="1:26" ht="12.75">
      <c r="A184" s="246">
        <v>155</v>
      </c>
      <c r="B184" s="263" t="str">
        <f t="shared" si="12"/>
        <v>    Generar</v>
      </c>
      <c r="C184" s="264" t="str">
        <f t="shared" si="13"/>
        <v>    Generar</v>
      </c>
      <c r="D184" s="265" t="str">
        <f t="shared" si="14"/>
        <v>    Generar</v>
      </c>
      <c r="X184" s="275">
        <f ca="1" t="shared" si="15"/>
        <v>27.80188809762359</v>
      </c>
      <c r="Y184" s="275">
        <f ca="1" t="shared" si="16"/>
        <v>213.66964937354382</v>
      </c>
      <c r="Z184" s="275">
        <f ca="1" t="shared" si="17"/>
        <v>1</v>
      </c>
    </row>
    <row r="185" spans="1:26" ht="12.75">
      <c r="A185" s="246">
        <v>156</v>
      </c>
      <c r="B185" s="263" t="str">
        <f t="shared" si="12"/>
        <v>    Generar</v>
      </c>
      <c r="C185" s="264" t="str">
        <f t="shared" si="13"/>
        <v>    Generar</v>
      </c>
      <c r="D185" s="265" t="str">
        <f t="shared" si="14"/>
        <v>    Generar</v>
      </c>
      <c r="X185" s="275">
        <f ca="1" t="shared" si="15"/>
        <v>28.209022908565274</v>
      </c>
      <c r="Y185" s="275">
        <f ca="1" t="shared" si="16"/>
        <v>209.36337539047634</v>
      </c>
      <c r="Z185" s="275">
        <f ca="1" t="shared" si="17"/>
        <v>0</v>
      </c>
    </row>
    <row r="186" spans="1:26" ht="12.75">
      <c r="A186" s="246">
        <v>157</v>
      </c>
      <c r="B186" s="263" t="str">
        <f t="shared" si="12"/>
        <v>    Generar</v>
      </c>
      <c r="C186" s="264" t="str">
        <f t="shared" si="13"/>
        <v>    Generar</v>
      </c>
      <c r="D186" s="265" t="str">
        <f t="shared" si="14"/>
        <v>    Generar</v>
      </c>
      <c r="X186" s="275">
        <f ca="1" t="shared" si="15"/>
        <v>48.78565320962132</v>
      </c>
      <c r="Y186" s="275">
        <f ca="1" t="shared" si="16"/>
        <v>208.60314070529506</v>
      </c>
      <c r="Z186" s="275">
        <f ca="1" t="shared" si="17"/>
        <v>1</v>
      </c>
    </row>
    <row r="187" spans="1:26" ht="12.75">
      <c r="A187" s="246">
        <v>158</v>
      </c>
      <c r="B187" s="263" t="str">
        <f t="shared" si="12"/>
        <v>    Generar</v>
      </c>
      <c r="C187" s="264" t="str">
        <f t="shared" si="13"/>
        <v>    Generar</v>
      </c>
      <c r="D187" s="265" t="str">
        <f t="shared" si="14"/>
        <v>    Generar</v>
      </c>
      <c r="X187" s="275">
        <f ca="1" t="shared" si="15"/>
        <v>50.02776109813131</v>
      </c>
      <c r="Y187" s="275">
        <f ca="1" t="shared" si="16"/>
        <v>139.52612843672617</v>
      </c>
      <c r="Z187" s="275">
        <f ca="1" t="shared" si="17"/>
        <v>1</v>
      </c>
    </row>
    <row r="188" spans="1:26" ht="12.75">
      <c r="A188" s="246">
        <v>159</v>
      </c>
      <c r="B188" s="263" t="str">
        <f t="shared" si="12"/>
        <v>    Generar</v>
      </c>
      <c r="C188" s="264" t="str">
        <f t="shared" si="13"/>
        <v>    Generar</v>
      </c>
      <c r="D188" s="265" t="str">
        <f t="shared" si="14"/>
        <v>    Generar</v>
      </c>
      <c r="X188" s="275">
        <f ca="1" t="shared" si="15"/>
        <v>74.14413929459641</v>
      </c>
      <c r="Y188" s="275">
        <f ca="1" t="shared" si="16"/>
        <v>174.4895983565609</v>
      </c>
      <c r="Z188" s="275">
        <f ca="1" t="shared" si="17"/>
        <v>1</v>
      </c>
    </row>
    <row r="189" spans="1:26" ht="12.75">
      <c r="A189" s="246">
        <v>160</v>
      </c>
      <c r="B189" s="263" t="str">
        <f t="shared" si="12"/>
        <v>    Generar</v>
      </c>
      <c r="C189" s="264" t="str">
        <f t="shared" si="13"/>
        <v>    Generar</v>
      </c>
      <c r="D189" s="265" t="str">
        <f t="shared" si="14"/>
        <v>    Generar</v>
      </c>
      <c r="X189" s="275">
        <f ca="1" t="shared" si="15"/>
        <v>79.47887110646329</v>
      </c>
      <c r="Y189" s="275">
        <f ca="1" t="shared" si="16"/>
        <v>116.85797256825106</v>
      </c>
      <c r="Z189" s="275">
        <f ca="1" t="shared" si="17"/>
        <v>1</v>
      </c>
    </row>
    <row r="190" spans="1:26" ht="12.75">
      <c r="A190" s="246">
        <v>161</v>
      </c>
      <c r="B190" s="263" t="str">
        <f t="shared" si="12"/>
        <v>    Generar</v>
      </c>
      <c r="C190" s="264" t="str">
        <f t="shared" si="13"/>
        <v>    Generar</v>
      </c>
      <c r="D190" s="265" t="str">
        <f t="shared" si="14"/>
        <v>    Generar</v>
      </c>
      <c r="X190" s="275">
        <f ca="1" t="shared" si="15"/>
        <v>64.04284711370241</v>
      </c>
      <c r="Y190" s="275">
        <f ca="1" t="shared" si="16"/>
        <v>128.7988256880585</v>
      </c>
      <c r="Z190" s="275">
        <f ca="1" t="shared" si="17"/>
        <v>1</v>
      </c>
    </row>
    <row r="191" spans="1:26" ht="12.75">
      <c r="A191" s="246">
        <v>162</v>
      </c>
      <c r="B191" s="263" t="str">
        <f t="shared" si="12"/>
        <v>    Generar</v>
      </c>
      <c r="C191" s="264" t="str">
        <f t="shared" si="13"/>
        <v>    Generar</v>
      </c>
      <c r="D191" s="265" t="str">
        <f t="shared" si="14"/>
        <v>    Generar</v>
      </c>
      <c r="X191" s="275">
        <f ca="1" t="shared" si="15"/>
        <v>66.695044244412</v>
      </c>
      <c r="Y191" s="275">
        <f ca="1" t="shared" si="16"/>
        <v>158.02659325074802</v>
      </c>
      <c r="Z191" s="275">
        <f ca="1" t="shared" si="17"/>
        <v>1</v>
      </c>
    </row>
    <row r="192" spans="1:26" ht="12.75">
      <c r="A192" s="246">
        <v>163</v>
      </c>
      <c r="B192" s="263" t="str">
        <f t="shared" si="12"/>
        <v>    Generar</v>
      </c>
      <c r="C192" s="264" t="str">
        <f t="shared" si="13"/>
        <v>    Generar</v>
      </c>
      <c r="D192" s="265" t="str">
        <f t="shared" si="14"/>
        <v>    Generar</v>
      </c>
      <c r="X192" s="275">
        <f ca="1" t="shared" si="15"/>
        <v>51.881084747327044</v>
      </c>
      <c r="Y192" s="275">
        <f ca="1" t="shared" si="16"/>
        <v>149.78054302099366</v>
      </c>
      <c r="Z192" s="275">
        <f ca="1" t="shared" si="17"/>
        <v>1</v>
      </c>
    </row>
    <row r="193" spans="1:26" ht="12.75">
      <c r="A193" s="246">
        <v>164</v>
      </c>
      <c r="B193" s="263" t="str">
        <f t="shared" si="12"/>
        <v>    Generar</v>
      </c>
      <c r="C193" s="264" t="str">
        <f t="shared" si="13"/>
        <v>    Generar</v>
      </c>
      <c r="D193" s="265" t="str">
        <f t="shared" si="14"/>
        <v>    Generar</v>
      </c>
      <c r="X193" s="275">
        <f ca="1" t="shared" si="15"/>
        <v>58.89541690209429</v>
      </c>
      <c r="Y193" s="275">
        <f ca="1" t="shared" si="16"/>
        <v>212.87110061246253</v>
      </c>
      <c r="Z193" s="275">
        <f ca="1" t="shared" si="17"/>
        <v>1</v>
      </c>
    </row>
    <row r="194" spans="1:26" ht="12.75">
      <c r="A194" s="246">
        <v>165</v>
      </c>
      <c r="B194" s="263" t="str">
        <f t="shared" si="12"/>
        <v>    Generar</v>
      </c>
      <c r="C194" s="264" t="str">
        <f t="shared" si="13"/>
        <v>    Generar</v>
      </c>
      <c r="D194" s="265" t="str">
        <f t="shared" si="14"/>
        <v>    Generar</v>
      </c>
      <c r="X194" s="275">
        <f ca="1" t="shared" si="15"/>
        <v>68.85864568682508</v>
      </c>
      <c r="Y194" s="275">
        <f ca="1" t="shared" si="16"/>
        <v>213.26999914690398</v>
      </c>
      <c r="Z194" s="275">
        <f ca="1" t="shared" si="17"/>
        <v>1</v>
      </c>
    </row>
    <row r="195" spans="1:26" ht="12.75">
      <c r="A195" s="246">
        <v>166</v>
      </c>
      <c r="B195" s="263" t="str">
        <f t="shared" si="12"/>
        <v>    Generar</v>
      </c>
      <c r="C195" s="264" t="str">
        <f t="shared" si="13"/>
        <v>    Generar</v>
      </c>
      <c r="D195" s="265" t="str">
        <f t="shared" si="14"/>
        <v>    Generar</v>
      </c>
      <c r="X195" s="275">
        <f ca="1" t="shared" si="15"/>
        <v>63.94551496204205</v>
      </c>
      <c r="Y195" s="275">
        <f ca="1" t="shared" si="16"/>
        <v>218.84896704544317</v>
      </c>
      <c r="Z195" s="275">
        <f ca="1" t="shared" si="17"/>
        <v>1</v>
      </c>
    </row>
    <row r="196" spans="1:26" ht="12.75">
      <c r="A196" s="246">
        <v>167</v>
      </c>
      <c r="B196" s="263" t="str">
        <f t="shared" si="12"/>
        <v>    Generar</v>
      </c>
      <c r="C196" s="264" t="str">
        <f t="shared" si="13"/>
        <v>    Generar</v>
      </c>
      <c r="D196" s="265" t="str">
        <f t="shared" si="14"/>
        <v>    Generar</v>
      </c>
      <c r="X196" s="275">
        <f ca="1" t="shared" si="15"/>
        <v>87.58883085158247</v>
      </c>
      <c r="Y196" s="275">
        <f ca="1" t="shared" si="16"/>
        <v>248.57118007343894</v>
      </c>
      <c r="Z196" s="275">
        <f ca="1" t="shared" si="17"/>
        <v>1</v>
      </c>
    </row>
    <row r="197" spans="1:26" ht="12.75">
      <c r="A197" s="246">
        <v>168</v>
      </c>
      <c r="B197" s="263" t="str">
        <f t="shared" si="12"/>
        <v>    Generar</v>
      </c>
      <c r="C197" s="264" t="str">
        <f t="shared" si="13"/>
        <v>    Generar</v>
      </c>
      <c r="D197" s="265" t="str">
        <f t="shared" si="14"/>
        <v>    Generar</v>
      </c>
      <c r="X197" s="275">
        <f ca="1" t="shared" si="15"/>
        <v>28.022068776056695</v>
      </c>
      <c r="Y197" s="275">
        <f ca="1" t="shared" si="16"/>
        <v>167.52071094477148</v>
      </c>
      <c r="Z197" s="275">
        <f ca="1" t="shared" si="17"/>
        <v>1</v>
      </c>
    </row>
    <row r="198" spans="1:26" ht="12.75">
      <c r="A198" s="246">
        <v>169</v>
      </c>
      <c r="B198" s="263" t="str">
        <f t="shared" si="12"/>
        <v>    Generar</v>
      </c>
      <c r="C198" s="264" t="str">
        <f t="shared" si="13"/>
        <v>    Generar</v>
      </c>
      <c r="D198" s="265" t="str">
        <f t="shared" si="14"/>
        <v>    Generar</v>
      </c>
      <c r="X198" s="275">
        <f ca="1" t="shared" si="15"/>
        <v>45.14202832542435</v>
      </c>
      <c r="Y198" s="275">
        <f ca="1" t="shared" si="16"/>
        <v>164.74380591312035</v>
      </c>
      <c r="Z198" s="275">
        <f ca="1" t="shared" si="17"/>
        <v>0</v>
      </c>
    </row>
    <row r="199" spans="1:26" ht="12.75">
      <c r="A199" s="246">
        <v>170</v>
      </c>
      <c r="B199" s="263" t="str">
        <f t="shared" si="12"/>
        <v>    Generar</v>
      </c>
      <c r="C199" s="264" t="str">
        <f t="shared" si="13"/>
        <v>    Generar</v>
      </c>
      <c r="D199" s="265" t="str">
        <f t="shared" si="14"/>
        <v>    Generar</v>
      </c>
      <c r="X199" s="275">
        <f ca="1" t="shared" si="15"/>
        <v>41.056478257314</v>
      </c>
      <c r="Y199" s="275">
        <f ca="1" t="shared" si="16"/>
        <v>53.71277809859089</v>
      </c>
      <c r="Z199" s="275">
        <f ca="1" t="shared" si="17"/>
        <v>1</v>
      </c>
    </row>
    <row r="200" spans="1:26" ht="12.75">
      <c r="A200" s="246">
        <v>171</v>
      </c>
      <c r="B200" s="263" t="str">
        <f t="shared" si="12"/>
        <v>    Generar</v>
      </c>
      <c r="C200" s="264" t="str">
        <f t="shared" si="13"/>
        <v>    Generar</v>
      </c>
      <c r="D200" s="265" t="str">
        <f t="shared" si="14"/>
        <v>    Generar</v>
      </c>
      <c r="X200" s="275">
        <f ca="1" t="shared" si="15"/>
        <v>46.81303096763664</v>
      </c>
      <c r="Y200" s="275">
        <f ca="1" t="shared" si="16"/>
        <v>149.13250471005665</v>
      </c>
      <c r="Z200" s="275">
        <f ca="1" t="shared" si="17"/>
        <v>1</v>
      </c>
    </row>
    <row r="201" spans="1:26" ht="12.75">
      <c r="A201" s="246">
        <v>172</v>
      </c>
      <c r="B201" s="263" t="str">
        <f t="shared" si="12"/>
        <v>    Generar</v>
      </c>
      <c r="C201" s="264" t="str">
        <f t="shared" si="13"/>
        <v>    Generar</v>
      </c>
      <c r="D201" s="265" t="str">
        <f t="shared" si="14"/>
        <v>    Generar</v>
      </c>
      <c r="X201" s="275">
        <f ca="1" t="shared" si="15"/>
        <v>51.88079629067683</v>
      </c>
      <c r="Y201" s="275">
        <f ca="1" t="shared" si="16"/>
        <v>239.3329904049862</v>
      </c>
      <c r="Z201" s="275">
        <f ca="1" t="shared" si="17"/>
        <v>0</v>
      </c>
    </row>
    <row r="202" spans="1:26" ht="12.75">
      <c r="A202" s="246">
        <v>173</v>
      </c>
      <c r="B202" s="263" t="str">
        <f t="shared" si="12"/>
        <v>    Generar</v>
      </c>
      <c r="C202" s="264" t="str">
        <f t="shared" si="13"/>
        <v>    Generar</v>
      </c>
      <c r="D202" s="265" t="str">
        <f t="shared" si="14"/>
        <v>    Generar</v>
      </c>
      <c r="X202" s="275">
        <f ca="1" t="shared" si="15"/>
        <v>57.11301513085034</v>
      </c>
      <c r="Y202" s="275">
        <f ca="1" t="shared" si="16"/>
        <v>204.60256827414975</v>
      </c>
      <c r="Z202" s="275">
        <f ca="1" t="shared" si="17"/>
        <v>1</v>
      </c>
    </row>
    <row r="203" spans="1:26" ht="12.75">
      <c r="A203" s="246">
        <v>174</v>
      </c>
      <c r="B203" s="263" t="str">
        <f t="shared" si="12"/>
        <v>    Generar</v>
      </c>
      <c r="C203" s="264" t="str">
        <f t="shared" si="13"/>
        <v>    Generar</v>
      </c>
      <c r="D203" s="265" t="str">
        <f t="shared" si="14"/>
        <v>    Generar</v>
      </c>
      <c r="X203" s="275">
        <f ca="1" t="shared" si="15"/>
        <v>57.12995825091046</v>
      </c>
      <c r="Y203" s="275">
        <f ca="1" t="shared" si="16"/>
        <v>138.59705862491023</v>
      </c>
      <c r="Z203" s="275">
        <f ca="1" t="shared" si="17"/>
        <v>0</v>
      </c>
    </row>
    <row r="204" spans="1:26" ht="12.75">
      <c r="A204" s="246">
        <v>175</v>
      </c>
      <c r="B204" s="263" t="str">
        <f t="shared" si="12"/>
        <v>    Generar</v>
      </c>
      <c r="C204" s="264" t="str">
        <f t="shared" si="13"/>
        <v>    Generar</v>
      </c>
      <c r="D204" s="265" t="str">
        <f t="shared" si="14"/>
        <v>    Generar</v>
      </c>
      <c r="X204" s="275">
        <f ca="1" t="shared" si="15"/>
        <v>40.96004419806796</v>
      </c>
      <c r="Y204" s="275">
        <f ca="1" t="shared" si="16"/>
        <v>234.85937493732376</v>
      </c>
      <c r="Z204" s="275">
        <f ca="1" t="shared" si="17"/>
        <v>1</v>
      </c>
    </row>
    <row r="205" spans="1:26" ht="12.75">
      <c r="A205" s="246">
        <v>176</v>
      </c>
      <c r="B205" s="263" t="str">
        <f t="shared" si="12"/>
        <v>    Generar</v>
      </c>
      <c r="C205" s="264" t="str">
        <f t="shared" si="13"/>
        <v>    Generar</v>
      </c>
      <c r="D205" s="265" t="str">
        <f t="shared" si="14"/>
        <v>    Generar</v>
      </c>
      <c r="X205" s="275">
        <f ca="1" t="shared" si="15"/>
        <v>45.10509210198295</v>
      </c>
      <c r="Y205" s="275">
        <f ca="1" t="shared" si="16"/>
        <v>82.97496233598231</v>
      </c>
      <c r="Z205" s="275">
        <f ca="1" t="shared" si="17"/>
        <v>0</v>
      </c>
    </row>
    <row r="206" spans="1:26" ht="12.75">
      <c r="A206" s="246">
        <v>177</v>
      </c>
      <c r="B206" s="263" t="str">
        <f t="shared" si="12"/>
        <v>    Generar</v>
      </c>
      <c r="C206" s="264" t="str">
        <f t="shared" si="13"/>
        <v>    Generar</v>
      </c>
      <c r="D206" s="265" t="str">
        <f t="shared" si="14"/>
        <v>    Generar</v>
      </c>
      <c r="X206" s="275">
        <f ca="1" t="shared" si="15"/>
        <v>52.799598432220336</v>
      </c>
      <c r="Y206" s="275">
        <f ca="1" t="shared" si="16"/>
        <v>232.38943793972962</v>
      </c>
      <c r="Z206" s="275">
        <f ca="1" t="shared" si="17"/>
        <v>1</v>
      </c>
    </row>
    <row r="207" spans="1:26" ht="12.75">
      <c r="A207" s="246">
        <v>178</v>
      </c>
      <c r="B207" s="263" t="str">
        <f t="shared" si="12"/>
        <v>    Generar</v>
      </c>
      <c r="C207" s="264" t="str">
        <f t="shared" si="13"/>
        <v>    Generar</v>
      </c>
      <c r="D207" s="265" t="str">
        <f t="shared" si="14"/>
        <v>    Generar</v>
      </c>
      <c r="X207" s="275">
        <f ca="1" t="shared" si="15"/>
        <v>64.14555212204439</v>
      </c>
      <c r="Y207" s="275">
        <f ca="1" t="shared" si="16"/>
        <v>273.007881384384</v>
      </c>
      <c r="Z207" s="275">
        <f ca="1" t="shared" si="17"/>
        <v>1</v>
      </c>
    </row>
    <row r="208" spans="1:26" ht="12.75">
      <c r="A208" s="246">
        <v>179</v>
      </c>
      <c r="B208" s="263" t="str">
        <f t="shared" si="12"/>
        <v>    Generar</v>
      </c>
      <c r="C208" s="264" t="str">
        <f t="shared" si="13"/>
        <v>    Generar</v>
      </c>
      <c r="D208" s="265" t="str">
        <f t="shared" si="14"/>
        <v>    Generar</v>
      </c>
      <c r="X208" s="275">
        <f ca="1" t="shared" si="15"/>
        <v>53.200961965842204</v>
      </c>
      <c r="Y208" s="275">
        <f ca="1" t="shared" si="16"/>
        <v>201.61593123536144</v>
      </c>
      <c r="Z208" s="275">
        <f ca="1" t="shared" si="17"/>
        <v>1</v>
      </c>
    </row>
    <row r="209" spans="1:26" ht="12.75">
      <c r="A209" s="246">
        <v>180</v>
      </c>
      <c r="B209" s="263" t="str">
        <f t="shared" si="12"/>
        <v>    Generar</v>
      </c>
      <c r="C209" s="264" t="str">
        <f t="shared" si="13"/>
        <v>    Generar</v>
      </c>
      <c r="D209" s="265" t="str">
        <f t="shared" si="14"/>
        <v>    Generar</v>
      </c>
      <c r="X209" s="275">
        <f ca="1" t="shared" si="15"/>
        <v>38.9885372324864</v>
      </c>
      <c r="Y209" s="275">
        <f ca="1" t="shared" si="16"/>
        <v>107.5035201722815</v>
      </c>
      <c r="Z209" s="275">
        <f ca="1" t="shared" si="17"/>
        <v>1</v>
      </c>
    </row>
    <row r="210" spans="1:26" ht="12.75">
      <c r="A210" s="246">
        <v>181</v>
      </c>
      <c r="B210" s="263" t="str">
        <f t="shared" si="12"/>
        <v>    Generar</v>
      </c>
      <c r="C210" s="264" t="str">
        <f t="shared" si="13"/>
        <v>    Generar</v>
      </c>
      <c r="D210" s="265" t="str">
        <f t="shared" si="14"/>
        <v>    Generar</v>
      </c>
      <c r="X210" s="275">
        <f ca="1" t="shared" si="15"/>
        <v>66.73303188818967</v>
      </c>
      <c r="Y210" s="275">
        <f ca="1" t="shared" si="16"/>
        <v>88.39795049809481</v>
      </c>
      <c r="Z210" s="275">
        <f ca="1" t="shared" si="17"/>
        <v>0</v>
      </c>
    </row>
    <row r="211" spans="1:26" ht="12.75">
      <c r="A211" s="246">
        <v>182</v>
      </c>
      <c r="B211" s="263" t="str">
        <f t="shared" si="12"/>
        <v>    Generar</v>
      </c>
      <c r="C211" s="264" t="str">
        <f t="shared" si="13"/>
        <v>    Generar</v>
      </c>
      <c r="D211" s="265" t="str">
        <f t="shared" si="14"/>
        <v>    Generar</v>
      </c>
      <c r="X211" s="275">
        <f ca="1" t="shared" si="15"/>
        <v>66.7753011765604</v>
      </c>
      <c r="Y211" s="275">
        <f ca="1" t="shared" si="16"/>
        <v>208.63424339871824</v>
      </c>
      <c r="Z211" s="275">
        <f ca="1" t="shared" si="17"/>
        <v>1</v>
      </c>
    </row>
    <row r="212" spans="1:26" ht="12.75">
      <c r="A212" s="246">
        <v>183</v>
      </c>
      <c r="B212" s="263" t="str">
        <f t="shared" si="12"/>
        <v>    Generar</v>
      </c>
      <c r="C212" s="264" t="str">
        <f t="shared" si="13"/>
        <v>    Generar</v>
      </c>
      <c r="D212" s="265" t="str">
        <f t="shared" si="14"/>
        <v>    Generar</v>
      </c>
      <c r="X212" s="275">
        <f ca="1" t="shared" si="15"/>
        <v>64.941894372881</v>
      </c>
      <c r="Y212" s="275">
        <f ca="1" t="shared" si="16"/>
        <v>219.44310423975406</v>
      </c>
      <c r="Z212" s="275">
        <f ca="1" t="shared" si="17"/>
        <v>1</v>
      </c>
    </row>
    <row r="213" spans="1:26" ht="12.75">
      <c r="A213" s="246">
        <v>184</v>
      </c>
      <c r="B213" s="263" t="str">
        <f t="shared" si="12"/>
        <v>    Generar</v>
      </c>
      <c r="C213" s="264" t="str">
        <f t="shared" si="13"/>
        <v>    Generar</v>
      </c>
      <c r="D213" s="265" t="str">
        <f t="shared" si="14"/>
        <v>    Generar</v>
      </c>
      <c r="X213" s="275">
        <f ca="1" t="shared" si="15"/>
        <v>57.486472641317825</v>
      </c>
      <c r="Y213" s="275">
        <f ca="1" t="shared" si="16"/>
        <v>147.0256670514354</v>
      </c>
      <c r="Z213" s="275">
        <f ca="1" t="shared" si="17"/>
        <v>1</v>
      </c>
    </row>
    <row r="214" spans="1:26" ht="12.75">
      <c r="A214" s="246">
        <v>185</v>
      </c>
      <c r="B214" s="263" t="str">
        <f t="shared" si="12"/>
        <v>    Generar</v>
      </c>
      <c r="C214" s="264" t="str">
        <f t="shared" si="13"/>
        <v>    Generar</v>
      </c>
      <c r="D214" s="265" t="str">
        <f t="shared" si="14"/>
        <v>    Generar</v>
      </c>
      <c r="X214" s="275">
        <f ca="1" t="shared" si="15"/>
        <v>31.39330160246612</v>
      </c>
      <c r="Y214" s="275">
        <f ca="1" t="shared" si="16"/>
        <v>197.51139129600583</v>
      </c>
      <c r="Z214" s="275">
        <f ca="1" t="shared" si="17"/>
        <v>1</v>
      </c>
    </row>
    <row r="215" spans="1:26" ht="12.75">
      <c r="A215" s="246">
        <v>186</v>
      </c>
      <c r="B215" s="263" t="str">
        <f t="shared" si="12"/>
        <v>    Generar</v>
      </c>
      <c r="C215" s="264" t="str">
        <f t="shared" si="13"/>
        <v>    Generar</v>
      </c>
      <c r="D215" s="265" t="str">
        <f t="shared" si="14"/>
        <v>    Generar</v>
      </c>
      <c r="X215" s="275">
        <f ca="1" t="shared" si="15"/>
        <v>63.52676760898426</v>
      </c>
      <c r="Y215" s="275">
        <f ca="1" t="shared" si="16"/>
        <v>175.99407879155257</v>
      </c>
      <c r="Z215" s="275">
        <f ca="1" t="shared" si="17"/>
        <v>1</v>
      </c>
    </row>
    <row r="216" spans="1:26" ht="12.75">
      <c r="A216" s="246">
        <v>187</v>
      </c>
      <c r="B216" s="263" t="str">
        <f t="shared" si="12"/>
        <v>    Generar</v>
      </c>
      <c r="C216" s="264" t="str">
        <f t="shared" si="13"/>
        <v>    Generar</v>
      </c>
      <c r="D216" s="265" t="str">
        <f t="shared" si="14"/>
        <v>    Generar</v>
      </c>
      <c r="X216" s="275">
        <f ca="1" t="shared" si="15"/>
        <v>67.68590762696444</v>
      </c>
      <c r="Y216" s="275">
        <f ca="1" t="shared" si="16"/>
        <v>121.06270203355945</v>
      </c>
      <c r="Z216" s="275">
        <f ca="1" t="shared" si="17"/>
        <v>1</v>
      </c>
    </row>
    <row r="217" spans="1:26" ht="12.75">
      <c r="A217" s="246">
        <v>188</v>
      </c>
      <c r="B217" s="263" t="str">
        <f t="shared" si="12"/>
        <v>    Generar</v>
      </c>
      <c r="C217" s="264" t="str">
        <f t="shared" si="13"/>
        <v>    Generar</v>
      </c>
      <c r="D217" s="265" t="str">
        <f t="shared" si="14"/>
        <v>    Generar</v>
      </c>
      <c r="X217" s="275">
        <f ca="1" t="shared" si="15"/>
        <v>63.268131401033685</v>
      </c>
      <c r="Y217" s="275">
        <f ca="1" t="shared" si="16"/>
        <v>154.90345348937217</v>
      </c>
      <c r="Z217" s="275">
        <f ca="1" t="shared" si="17"/>
        <v>1</v>
      </c>
    </row>
    <row r="218" spans="1:26" ht="12.75">
      <c r="A218" s="246">
        <v>189</v>
      </c>
      <c r="B218" s="263" t="str">
        <f t="shared" si="12"/>
        <v>    Generar</v>
      </c>
      <c r="C218" s="264" t="str">
        <f t="shared" si="13"/>
        <v>    Generar</v>
      </c>
      <c r="D218" s="265" t="str">
        <f t="shared" si="14"/>
        <v>    Generar</v>
      </c>
      <c r="X218" s="275">
        <f ca="1" t="shared" si="15"/>
        <v>54.87275273199817</v>
      </c>
      <c r="Y218" s="275">
        <f ca="1" t="shared" si="16"/>
        <v>223.46946129287585</v>
      </c>
      <c r="Z218" s="275">
        <f ca="1" t="shared" si="17"/>
        <v>1</v>
      </c>
    </row>
    <row r="219" spans="1:26" ht="12.75">
      <c r="A219" s="246">
        <v>190</v>
      </c>
      <c r="B219" s="263" t="str">
        <f t="shared" si="12"/>
        <v>    Generar</v>
      </c>
      <c r="C219" s="264" t="str">
        <f t="shared" si="13"/>
        <v>    Generar</v>
      </c>
      <c r="D219" s="265" t="str">
        <f t="shared" si="14"/>
        <v>    Generar</v>
      </c>
      <c r="X219" s="275">
        <f ca="1" t="shared" si="15"/>
        <v>35.53671869422112</v>
      </c>
      <c r="Y219" s="275">
        <f ca="1" t="shared" si="16"/>
        <v>157.24609054653902</v>
      </c>
      <c r="Z219" s="275">
        <f ca="1" t="shared" si="17"/>
        <v>1</v>
      </c>
    </row>
    <row r="220" spans="1:26" ht="12.75">
      <c r="A220" s="246">
        <v>191</v>
      </c>
      <c r="B220" s="263" t="str">
        <f t="shared" si="12"/>
        <v>    Generar</v>
      </c>
      <c r="C220" s="264" t="str">
        <f t="shared" si="13"/>
        <v>    Generar</v>
      </c>
      <c r="D220" s="265" t="str">
        <f t="shared" si="14"/>
        <v>    Generar</v>
      </c>
      <c r="X220" s="275">
        <f ca="1" t="shared" si="15"/>
        <v>65.90743410671404</v>
      </c>
      <c r="Y220" s="275">
        <f ca="1" t="shared" si="16"/>
        <v>182.64018308155661</v>
      </c>
      <c r="Z220" s="275">
        <f ca="1" t="shared" si="17"/>
        <v>1</v>
      </c>
    </row>
    <row r="221" spans="1:26" ht="12.75">
      <c r="A221" s="246">
        <v>192</v>
      </c>
      <c r="B221" s="263" t="str">
        <f t="shared" si="12"/>
        <v>    Generar</v>
      </c>
      <c r="C221" s="264" t="str">
        <f t="shared" si="13"/>
        <v>    Generar</v>
      </c>
      <c r="D221" s="265" t="str">
        <f t="shared" si="14"/>
        <v>    Generar</v>
      </c>
      <c r="X221" s="275">
        <f ca="1" t="shared" si="15"/>
        <v>61.72778250254227</v>
      </c>
      <c r="Y221" s="275">
        <f ca="1" t="shared" si="16"/>
        <v>187.24354578724663</v>
      </c>
      <c r="Z221" s="275">
        <f ca="1" t="shared" si="17"/>
        <v>1</v>
      </c>
    </row>
    <row r="222" spans="1:26" ht="12.75">
      <c r="A222" s="246">
        <v>193</v>
      </c>
      <c r="B222" s="263" t="str">
        <f aca="true" t="shared" si="18" ref="B222:B285">IF($D$25=1,ROUND(X222,$D$15),"    Generar")</f>
        <v>    Generar</v>
      </c>
      <c r="C222" s="264" t="str">
        <f aca="true" t="shared" si="19" ref="C222:C285">IF($D$25=1,ROUND(Y222,0),"    Generar")</f>
        <v>    Generar</v>
      </c>
      <c r="D222" s="265" t="str">
        <f aca="true" t="shared" si="20" ref="D222:D285">IF($D$25=1,Z222,"    Generar")</f>
        <v>    Generar</v>
      </c>
      <c r="X222" s="275">
        <f ca="1" t="shared" si="15"/>
        <v>37.75567850562952</v>
      </c>
      <c r="Y222" s="275">
        <f ca="1" t="shared" si="16"/>
        <v>227.47850041345453</v>
      </c>
      <c r="Z222" s="275">
        <f ca="1" t="shared" si="17"/>
        <v>1</v>
      </c>
    </row>
    <row r="223" spans="1:26" ht="12.75">
      <c r="A223" s="246">
        <v>194</v>
      </c>
      <c r="B223" s="263" t="str">
        <f t="shared" si="18"/>
        <v>    Generar</v>
      </c>
      <c r="C223" s="264" t="str">
        <f t="shared" si="19"/>
        <v>    Generar</v>
      </c>
      <c r="D223" s="265" t="str">
        <f t="shared" si="20"/>
        <v>    Generar</v>
      </c>
      <c r="X223" s="275">
        <f aca="true" ca="1" t="shared" si="21" ref="X223:X286">$D$13+$D$14*NORMSINV(RAND())</f>
        <v>30.26668839340262</v>
      </c>
      <c r="Y223" s="275">
        <f aca="true" ca="1" t="shared" si="22" ref="Y223:Y286">$D$19+$D$20*NORMSINV(RAND())</f>
        <v>233.38782361634014</v>
      </c>
      <c r="Z223" s="275">
        <f aca="true" ca="1" t="shared" si="23" ref="Z223:Z286">IF(RAND()&lt;=$D$24,1,0)</f>
        <v>1</v>
      </c>
    </row>
    <row r="224" spans="1:26" ht="12.75">
      <c r="A224" s="246">
        <v>195</v>
      </c>
      <c r="B224" s="263" t="str">
        <f t="shared" si="18"/>
        <v>    Generar</v>
      </c>
      <c r="C224" s="264" t="str">
        <f t="shared" si="19"/>
        <v>    Generar</v>
      </c>
      <c r="D224" s="265" t="str">
        <f t="shared" si="20"/>
        <v>    Generar</v>
      </c>
      <c r="X224" s="275">
        <f ca="1" t="shared" si="21"/>
        <v>83.63780676846393</v>
      </c>
      <c r="Y224" s="275">
        <f ca="1" t="shared" si="22"/>
        <v>274.1546992301009</v>
      </c>
      <c r="Z224" s="275">
        <f ca="1" t="shared" si="23"/>
        <v>0</v>
      </c>
    </row>
    <row r="225" spans="1:26" ht="12.75">
      <c r="A225" s="246">
        <v>196</v>
      </c>
      <c r="B225" s="263" t="str">
        <f t="shared" si="18"/>
        <v>    Generar</v>
      </c>
      <c r="C225" s="264" t="str">
        <f t="shared" si="19"/>
        <v>    Generar</v>
      </c>
      <c r="D225" s="265" t="str">
        <f t="shared" si="20"/>
        <v>    Generar</v>
      </c>
      <c r="X225" s="275">
        <f ca="1" t="shared" si="21"/>
        <v>65.04429393956735</v>
      </c>
      <c r="Y225" s="275">
        <f ca="1" t="shared" si="22"/>
        <v>173.21544255769055</v>
      </c>
      <c r="Z225" s="275">
        <f ca="1" t="shared" si="23"/>
        <v>1</v>
      </c>
    </row>
    <row r="226" spans="1:26" ht="12.75">
      <c r="A226" s="246">
        <v>197</v>
      </c>
      <c r="B226" s="263" t="str">
        <f t="shared" si="18"/>
        <v>    Generar</v>
      </c>
      <c r="C226" s="264" t="str">
        <f t="shared" si="19"/>
        <v>    Generar</v>
      </c>
      <c r="D226" s="265" t="str">
        <f t="shared" si="20"/>
        <v>    Generar</v>
      </c>
      <c r="X226" s="275">
        <f ca="1" t="shared" si="21"/>
        <v>61.27763541401996</v>
      </c>
      <c r="Y226" s="275">
        <f ca="1" t="shared" si="22"/>
        <v>166.16550301390143</v>
      </c>
      <c r="Z226" s="275">
        <f ca="1" t="shared" si="23"/>
        <v>0</v>
      </c>
    </row>
    <row r="227" spans="1:26" ht="12.75">
      <c r="A227" s="246">
        <v>198</v>
      </c>
      <c r="B227" s="263" t="str">
        <f t="shared" si="18"/>
        <v>    Generar</v>
      </c>
      <c r="C227" s="264" t="str">
        <f t="shared" si="19"/>
        <v>    Generar</v>
      </c>
      <c r="D227" s="265" t="str">
        <f t="shared" si="20"/>
        <v>    Generar</v>
      </c>
      <c r="X227" s="275">
        <f ca="1" t="shared" si="21"/>
        <v>82.08169382973387</v>
      </c>
      <c r="Y227" s="275">
        <f ca="1" t="shared" si="22"/>
        <v>102.34199039582138</v>
      </c>
      <c r="Z227" s="275">
        <f ca="1" t="shared" si="23"/>
        <v>1</v>
      </c>
    </row>
    <row r="228" spans="1:26" ht="12.75">
      <c r="A228" s="246">
        <v>199</v>
      </c>
      <c r="B228" s="263" t="str">
        <f t="shared" si="18"/>
        <v>    Generar</v>
      </c>
      <c r="C228" s="264" t="str">
        <f t="shared" si="19"/>
        <v>    Generar</v>
      </c>
      <c r="D228" s="265" t="str">
        <f t="shared" si="20"/>
        <v>    Generar</v>
      </c>
      <c r="X228" s="275">
        <f ca="1" t="shared" si="21"/>
        <v>60.43372901885511</v>
      </c>
      <c r="Y228" s="275">
        <f ca="1" t="shared" si="22"/>
        <v>144.17698524401737</v>
      </c>
      <c r="Z228" s="275">
        <f ca="1" t="shared" si="23"/>
        <v>1</v>
      </c>
    </row>
    <row r="229" spans="1:26" ht="12.75">
      <c r="A229" s="246">
        <v>200</v>
      </c>
      <c r="B229" s="263" t="str">
        <f t="shared" si="18"/>
        <v>    Generar</v>
      </c>
      <c r="C229" s="264" t="str">
        <f t="shared" si="19"/>
        <v>    Generar</v>
      </c>
      <c r="D229" s="265" t="str">
        <f t="shared" si="20"/>
        <v>    Generar</v>
      </c>
      <c r="X229" s="275">
        <f ca="1" t="shared" si="21"/>
        <v>48.665355061881314</v>
      </c>
      <c r="Y229" s="275">
        <f ca="1" t="shared" si="22"/>
        <v>90.1138854129784</v>
      </c>
      <c r="Z229" s="275">
        <f ca="1" t="shared" si="23"/>
        <v>0</v>
      </c>
    </row>
    <row r="230" spans="1:26" ht="12.75">
      <c r="A230" s="246">
        <v>201</v>
      </c>
      <c r="B230" s="263" t="str">
        <f t="shared" si="18"/>
        <v>    Generar</v>
      </c>
      <c r="C230" s="264" t="str">
        <f t="shared" si="19"/>
        <v>    Generar</v>
      </c>
      <c r="D230" s="265" t="str">
        <f t="shared" si="20"/>
        <v>    Generar</v>
      </c>
      <c r="X230" s="275">
        <f ca="1" t="shared" si="21"/>
        <v>52.47472515051684</v>
      </c>
      <c r="Y230" s="275">
        <f ca="1" t="shared" si="22"/>
        <v>115.00776138870528</v>
      </c>
      <c r="Z230" s="275">
        <f ca="1" t="shared" si="23"/>
        <v>1</v>
      </c>
    </row>
    <row r="231" spans="1:26" ht="12.75">
      <c r="A231" s="246">
        <v>202</v>
      </c>
      <c r="B231" s="263" t="str">
        <f t="shared" si="18"/>
        <v>    Generar</v>
      </c>
      <c r="C231" s="264" t="str">
        <f t="shared" si="19"/>
        <v>    Generar</v>
      </c>
      <c r="D231" s="265" t="str">
        <f t="shared" si="20"/>
        <v>    Generar</v>
      </c>
      <c r="X231" s="275">
        <f ca="1" t="shared" si="21"/>
        <v>62.304532564562585</v>
      </c>
      <c r="Y231" s="275">
        <f ca="1" t="shared" si="22"/>
        <v>238.29988973696533</v>
      </c>
      <c r="Z231" s="275">
        <f ca="1" t="shared" si="23"/>
        <v>1</v>
      </c>
    </row>
    <row r="232" spans="1:26" ht="12.75">
      <c r="A232" s="246">
        <v>203</v>
      </c>
      <c r="B232" s="263" t="str">
        <f t="shared" si="18"/>
        <v>    Generar</v>
      </c>
      <c r="C232" s="264" t="str">
        <f t="shared" si="19"/>
        <v>    Generar</v>
      </c>
      <c r="D232" s="265" t="str">
        <f t="shared" si="20"/>
        <v>    Generar</v>
      </c>
      <c r="X232" s="275">
        <f ca="1" t="shared" si="21"/>
        <v>45.72702522286299</v>
      </c>
      <c r="Y232" s="275">
        <f ca="1" t="shared" si="22"/>
        <v>192.96370588568445</v>
      </c>
      <c r="Z232" s="275">
        <f ca="1" t="shared" si="23"/>
        <v>1</v>
      </c>
    </row>
    <row r="233" spans="1:26" ht="12.75">
      <c r="A233" s="246">
        <v>204</v>
      </c>
      <c r="B233" s="263" t="str">
        <f t="shared" si="18"/>
        <v>    Generar</v>
      </c>
      <c r="C233" s="264" t="str">
        <f t="shared" si="19"/>
        <v>    Generar</v>
      </c>
      <c r="D233" s="265" t="str">
        <f t="shared" si="20"/>
        <v>    Generar</v>
      </c>
      <c r="X233" s="275">
        <f ca="1" t="shared" si="21"/>
        <v>28.42306099166191</v>
      </c>
      <c r="Y233" s="275">
        <f ca="1" t="shared" si="22"/>
        <v>206.50186213177292</v>
      </c>
      <c r="Z233" s="275">
        <f ca="1" t="shared" si="23"/>
        <v>1</v>
      </c>
    </row>
    <row r="234" spans="1:26" ht="12.75">
      <c r="A234" s="246">
        <v>205</v>
      </c>
      <c r="B234" s="263" t="str">
        <f t="shared" si="18"/>
        <v>    Generar</v>
      </c>
      <c r="C234" s="264" t="str">
        <f t="shared" si="19"/>
        <v>    Generar</v>
      </c>
      <c r="D234" s="265" t="str">
        <f t="shared" si="20"/>
        <v>    Generar</v>
      </c>
      <c r="X234" s="275">
        <f ca="1" t="shared" si="21"/>
        <v>77.52495448591735</v>
      </c>
      <c r="Y234" s="275">
        <f ca="1" t="shared" si="22"/>
        <v>99.07515786480339</v>
      </c>
      <c r="Z234" s="275">
        <f ca="1" t="shared" si="23"/>
        <v>1</v>
      </c>
    </row>
    <row r="235" spans="1:26" ht="12.75">
      <c r="A235" s="246">
        <v>206</v>
      </c>
      <c r="B235" s="263" t="str">
        <f t="shared" si="18"/>
        <v>    Generar</v>
      </c>
      <c r="C235" s="264" t="str">
        <f t="shared" si="19"/>
        <v>    Generar</v>
      </c>
      <c r="D235" s="265" t="str">
        <f t="shared" si="20"/>
        <v>    Generar</v>
      </c>
      <c r="X235" s="275">
        <f ca="1" t="shared" si="21"/>
        <v>58.765809213118835</v>
      </c>
      <c r="Y235" s="275">
        <f ca="1" t="shared" si="22"/>
        <v>91.78953308296786</v>
      </c>
      <c r="Z235" s="275">
        <f ca="1" t="shared" si="23"/>
        <v>0</v>
      </c>
    </row>
    <row r="236" spans="1:26" ht="12.75">
      <c r="A236" s="246">
        <v>207</v>
      </c>
      <c r="B236" s="263" t="str">
        <f t="shared" si="18"/>
        <v>    Generar</v>
      </c>
      <c r="C236" s="264" t="str">
        <f t="shared" si="19"/>
        <v>    Generar</v>
      </c>
      <c r="D236" s="265" t="str">
        <f t="shared" si="20"/>
        <v>    Generar</v>
      </c>
      <c r="X236" s="275">
        <f ca="1" t="shared" si="21"/>
        <v>87.94535981499021</v>
      </c>
      <c r="Y236" s="275">
        <f ca="1" t="shared" si="22"/>
        <v>107.8729741270454</v>
      </c>
      <c r="Z236" s="275">
        <f ca="1" t="shared" si="23"/>
        <v>1</v>
      </c>
    </row>
    <row r="237" spans="1:26" ht="12.75">
      <c r="A237" s="246">
        <v>208</v>
      </c>
      <c r="B237" s="263" t="str">
        <f t="shared" si="18"/>
        <v>    Generar</v>
      </c>
      <c r="C237" s="264" t="str">
        <f t="shared" si="19"/>
        <v>    Generar</v>
      </c>
      <c r="D237" s="265" t="str">
        <f t="shared" si="20"/>
        <v>    Generar</v>
      </c>
      <c r="X237" s="275">
        <f ca="1" t="shared" si="21"/>
        <v>54.44947567829747</v>
      </c>
      <c r="Y237" s="275">
        <f ca="1" t="shared" si="22"/>
        <v>244.43075075753217</v>
      </c>
      <c r="Z237" s="275">
        <f ca="1" t="shared" si="23"/>
        <v>1</v>
      </c>
    </row>
    <row r="238" spans="1:26" ht="12.75">
      <c r="A238" s="246">
        <v>209</v>
      </c>
      <c r="B238" s="263" t="str">
        <f t="shared" si="18"/>
        <v>    Generar</v>
      </c>
      <c r="C238" s="264" t="str">
        <f t="shared" si="19"/>
        <v>    Generar</v>
      </c>
      <c r="D238" s="265" t="str">
        <f t="shared" si="20"/>
        <v>    Generar</v>
      </c>
      <c r="X238" s="275">
        <f ca="1" t="shared" si="21"/>
        <v>60.33036581336172</v>
      </c>
      <c r="Y238" s="275">
        <f ca="1" t="shared" si="22"/>
        <v>172.34681006749847</v>
      </c>
      <c r="Z238" s="275">
        <f ca="1" t="shared" si="23"/>
        <v>0</v>
      </c>
    </row>
    <row r="239" spans="1:26" ht="12.75">
      <c r="A239" s="246">
        <v>210</v>
      </c>
      <c r="B239" s="263" t="str">
        <f t="shared" si="18"/>
        <v>    Generar</v>
      </c>
      <c r="C239" s="264" t="str">
        <f t="shared" si="19"/>
        <v>    Generar</v>
      </c>
      <c r="D239" s="265" t="str">
        <f t="shared" si="20"/>
        <v>    Generar</v>
      </c>
      <c r="X239" s="275">
        <f ca="1" t="shared" si="21"/>
        <v>37.07262039083646</v>
      </c>
      <c r="Y239" s="275">
        <f ca="1" t="shared" si="22"/>
        <v>245.43816826156822</v>
      </c>
      <c r="Z239" s="275">
        <f ca="1" t="shared" si="23"/>
        <v>1</v>
      </c>
    </row>
    <row r="240" spans="1:26" ht="12.75">
      <c r="A240" s="246">
        <v>211</v>
      </c>
      <c r="B240" s="263" t="str">
        <f t="shared" si="18"/>
        <v>    Generar</v>
      </c>
      <c r="C240" s="264" t="str">
        <f t="shared" si="19"/>
        <v>    Generar</v>
      </c>
      <c r="D240" s="265" t="str">
        <f t="shared" si="20"/>
        <v>    Generar</v>
      </c>
      <c r="X240" s="275">
        <f ca="1" t="shared" si="21"/>
        <v>52.67203956210497</v>
      </c>
      <c r="Y240" s="275">
        <f ca="1" t="shared" si="22"/>
        <v>144.9685408446712</v>
      </c>
      <c r="Z240" s="275">
        <f ca="1" t="shared" si="23"/>
        <v>1</v>
      </c>
    </row>
    <row r="241" spans="1:26" ht="12.75">
      <c r="A241" s="246">
        <v>212</v>
      </c>
      <c r="B241" s="263" t="str">
        <f t="shared" si="18"/>
        <v>    Generar</v>
      </c>
      <c r="C241" s="264" t="str">
        <f t="shared" si="19"/>
        <v>    Generar</v>
      </c>
      <c r="D241" s="265" t="str">
        <f t="shared" si="20"/>
        <v>    Generar</v>
      </c>
      <c r="X241" s="275">
        <f ca="1" t="shared" si="21"/>
        <v>50.332104181668896</v>
      </c>
      <c r="Y241" s="275">
        <f ca="1" t="shared" si="22"/>
        <v>303.6819061354883</v>
      </c>
      <c r="Z241" s="275">
        <f ca="1" t="shared" si="23"/>
        <v>1</v>
      </c>
    </row>
    <row r="242" spans="1:26" ht="12.75">
      <c r="A242" s="246">
        <v>213</v>
      </c>
      <c r="B242" s="263" t="str">
        <f t="shared" si="18"/>
        <v>    Generar</v>
      </c>
      <c r="C242" s="264" t="str">
        <f t="shared" si="19"/>
        <v>    Generar</v>
      </c>
      <c r="D242" s="265" t="str">
        <f t="shared" si="20"/>
        <v>    Generar</v>
      </c>
      <c r="X242" s="275">
        <f ca="1" t="shared" si="21"/>
        <v>48.79468135914148</v>
      </c>
      <c r="Y242" s="275">
        <f ca="1" t="shared" si="22"/>
        <v>211.75317248085923</v>
      </c>
      <c r="Z242" s="275">
        <f ca="1" t="shared" si="23"/>
        <v>1</v>
      </c>
    </row>
    <row r="243" spans="1:26" ht="12.75">
      <c r="A243" s="246">
        <v>214</v>
      </c>
      <c r="B243" s="263" t="str">
        <f t="shared" si="18"/>
        <v>    Generar</v>
      </c>
      <c r="C243" s="264" t="str">
        <f t="shared" si="19"/>
        <v>    Generar</v>
      </c>
      <c r="D243" s="265" t="str">
        <f t="shared" si="20"/>
        <v>    Generar</v>
      </c>
      <c r="X243" s="275">
        <f ca="1" t="shared" si="21"/>
        <v>60.350369730909904</v>
      </c>
      <c r="Y243" s="275">
        <f ca="1" t="shared" si="22"/>
        <v>188.2438842368268</v>
      </c>
      <c r="Z243" s="275">
        <f ca="1" t="shared" si="23"/>
        <v>1</v>
      </c>
    </row>
    <row r="244" spans="1:26" ht="12.75">
      <c r="A244" s="246">
        <v>215</v>
      </c>
      <c r="B244" s="263" t="str">
        <f t="shared" si="18"/>
        <v>    Generar</v>
      </c>
      <c r="C244" s="264" t="str">
        <f t="shared" si="19"/>
        <v>    Generar</v>
      </c>
      <c r="D244" s="265" t="str">
        <f t="shared" si="20"/>
        <v>    Generar</v>
      </c>
      <c r="X244" s="275">
        <f ca="1" t="shared" si="21"/>
        <v>58.612692143826045</v>
      </c>
      <c r="Y244" s="275">
        <f ca="1" t="shared" si="22"/>
        <v>166.0742819454691</v>
      </c>
      <c r="Z244" s="275">
        <f ca="1" t="shared" si="23"/>
        <v>1</v>
      </c>
    </row>
    <row r="245" spans="1:26" ht="12.75">
      <c r="A245" s="246">
        <v>216</v>
      </c>
      <c r="B245" s="263" t="str">
        <f t="shared" si="18"/>
        <v>    Generar</v>
      </c>
      <c r="C245" s="264" t="str">
        <f t="shared" si="19"/>
        <v>    Generar</v>
      </c>
      <c r="D245" s="265" t="str">
        <f t="shared" si="20"/>
        <v>    Generar</v>
      </c>
      <c r="X245" s="275">
        <f ca="1" t="shared" si="21"/>
        <v>38.97173282971236</v>
      </c>
      <c r="Y245" s="275">
        <f ca="1" t="shared" si="22"/>
        <v>218.11640851754296</v>
      </c>
      <c r="Z245" s="275">
        <f ca="1" t="shared" si="23"/>
        <v>0</v>
      </c>
    </row>
    <row r="246" spans="1:26" ht="12.75">
      <c r="A246" s="246">
        <v>217</v>
      </c>
      <c r="B246" s="263" t="str">
        <f t="shared" si="18"/>
        <v>    Generar</v>
      </c>
      <c r="C246" s="264" t="str">
        <f t="shared" si="19"/>
        <v>    Generar</v>
      </c>
      <c r="D246" s="265" t="str">
        <f t="shared" si="20"/>
        <v>    Generar</v>
      </c>
      <c r="X246" s="275">
        <f ca="1" t="shared" si="21"/>
        <v>76.6787971545834</v>
      </c>
      <c r="Y246" s="275">
        <f ca="1" t="shared" si="22"/>
        <v>189.7603191682742</v>
      </c>
      <c r="Z246" s="275">
        <f ca="1" t="shared" si="23"/>
        <v>0</v>
      </c>
    </row>
    <row r="247" spans="1:26" ht="12.75">
      <c r="A247" s="246">
        <v>218</v>
      </c>
      <c r="B247" s="263" t="str">
        <f t="shared" si="18"/>
        <v>    Generar</v>
      </c>
      <c r="C247" s="264" t="str">
        <f t="shared" si="19"/>
        <v>    Generar</v>
      </c>
      <c r="D247" s="265" t="str">
        <f t="shared" si="20"/>
        <v>    Generar</v>
      </c>
      <c r="X247" s="275">
        <f ca="1" t="shared" si="21"/>
        <v>75.4236981965489</v>
      </c>
      <c r="Y247" s="275">
        <f ca="1" t="shared" si="22"/>
        <v>-23.37510015501354</v>
      </c>
      <c r="Z247" s="275">
        <f ca="1" t="shared" si="23"/>
        <v>1</v>
      </c>
    </row>
    <row r="248" spans="1:26" ht="12.75">
      <c r="A248" s="246">
        <v>219</v>
      </c>
      <c r="B248" s="263" t="str">
        <f t="shared" si="18"/>
        <v>    Generar</v>
      </c>
      <c r="C248" s="264" t="str">
        <f t="shared" si="19"/>
        <v>    Generar</v>
      </c>
      <c r="D248" s="265" t="str">
        <f t="shared" si="20"/>
        <v>    Generar</v>
      </c>
      <c r="X248" s="275">
        <f ca="1" t="shared" si="21"/>
        <v>43.581000270017036</v>
      </c>
      <c r="Y248" s="275">
        <f ca="1" t="shared" si="22"/>
        <v>164.96202185148715</v>
      </c>
      <c r="Z248" s="275">
        <f ca="1" t="shared" si="23"/>
        <v>1</v>
      </c>
    </row>
    <row r="249" spans="1:26" ht="12.75">
      <c r="A249" s="246">
        <v>220</v>
      </c>
      <c r="B249" s="263" t="str">
        <f t="shared" si="18"/>
        <v>    Generar</v>
      </c>
      <c r="C249" s="264" t="str">
        <f t="shared" si="19"/>
        <v>    Generar</v>
      </c>
      <c r="D249" s="265" t="str">
        <f t="shared" si="20"/>
        <v>    Generar</v>
      </c>
      <c r="X249" s="275">
        <f ca="1" t="shared" si="21"/>
        <v>42.26808142198665</v>
      </c>
      <c r="Y249" s="275">
        <f ca="1" t="shared" si="22"/>
        <v>219.41612004952066</v>
      </c>
      <c r="Z249" s="275">
        <f ca="1" t="shared" si="23"/>
        <v>1</v>
      </c>
    </row>
    <row r="250" spans="1:26" ht="12.75">
      <c r="A250" s="246">
        <v>221</v>
      </c>
      <c r="B250" s="263" t="str">
        <f t="shared" si="18"/>
        <v>    Generar</v>
      </c>
      <c r="C250" s="264" t="str">
        <f t="shared" si="19"/>
        <v>    Generar</v>
      </c>
      <c r="D250" s="265" t="str">
        <f t="shared" si="20"/>
        <v>    Generar</v>
      </c>
      <c r="X250" s="275">
        <f ca="1" t="shared" si="21"/>
        <v>66.0653094002057</v>
      </c>
      <c r="Y250" s="275">
        <f ca="1" t="shared" si="22"/>
        <v>153.48329573436547</v>
      </c>
      <c r="Z250" s="275">
        <f ca="1" t="shared" si="23"/>
        <v>1</v>
      </c>
    </row>
    <row r="251" spans="1:26" ht="12.75">
      <c r="A251" s="246">
        <v>222</v>
      </c>
      <c r="B251" s="263" t="str">
        <f t="shared" si="18"/>
        <v>    Generar</v>
      </c>
      <c r="C251" s="264" t="str">
        <f t="shared" si="19"/>
        <v>    Generar</v>
      </c>
      <c r="D251" s="265" t="str">
        <f t="shared" si="20"/>
        <v>    Generar</v>
      </c>
      <c r="X251" s="275">
        <f ca="1" t="shared" si="21"/>
        <v>51.646541081765754</v>
      </c>
      <c r="Y251" s="275">
        <f ca="1" t="shared" si="22"/>
        <v>231.9140631745793</v>
      </c>
      <c r="Z251" s="275">
        <f ca="1" t="shared" si="23"/>
        <v>1</v>
      </c>
    </row>
    <row r="252" spans="1:26" ht="12.75">
      <c r="A252" s="246">
        <v>223</v>
      </c>
      <c r="B252" s="263" t="str">
        <f t="shared" si="18"/>
        <v>    Generar</v>
      </c>
      <c r="C252" s="264" t="str">
        <f t="shared" si="19"/>
        <v>    Generar</v>
      </c>
      <c r="D252" s="265" t="str">
        <f t="shared" si="20"/>
        <v>    Generar</v>
      </c>
      <c r="X252" s="275">
        <f ca="1" t="shared" si="21"/>
        <v>70.31501944039643</v>
      </c>
      <c r="Y252" s="275">
        <f ca="1" t="shared" si="22"/>
        <v>199.48258149578987</v>
      </c>
      <c r="Z252" s="275">
        <f ca="1" t="shared" si="23"/>
        <v>1</v>
      </c>
    </row>
    <row r="253" spans="1:26" ht="12.75">
      <c r="A253" s="246">
        <v>224</v>
      </c>
      <c r="B253" s="263" t="str">
        <f t="shared" si="18"/>
        <v>    Generar</v>
      </c>
      <c r="C253" s="264" t="str">
        <f t="shared" si="19"/>
        <v>    Generar</v>
      </c>
      <c r="D253" s="265" t="str">
        <f t="shared" si="20"/>
        <v>    Generar</v>
      </c>
      <c r="X253" s="275">
        <f ca="1" t="shared" si="21"/>
        <v>57.30737724554037</v>
      </c>
      <c r="Y253" s="275">
        <f ca="1" t="shared" si="22"/>
        <v>127.87812377932337</v>
      </c>
      <c r="Z253" s="275">
        <f ca="1" t="shared" si="23"/>
        <v>1</v>
      </c>
    </row>
    <row r="254" spans="1:26" ht="12.75">
      <c r="A254" s="246">
        <v>225</v>
      </c>
      <c r="B254" s="263" t="str">
        <f t="shared" si="18"/>
        <v>    Generar</v>
      </c>
      <c r="C254" s="264" t="str">
        <f t="shared" si="19"/>
        <v>    Generar</v>
      </c>
      <c r="D254" s="265" t="str">
        <f t="shared" si="20"/>
        <v>    Generar</v>
      </c>
      <c r="X254" s="275">
        <f ca="1" t="shared" si="21"/>
        <v>47.252580493418726</v>
      </c>
      <c r="Y254" s="275">
        <f ca="1" t="shared" si="22"/>
        <v>132.8808729814893</v>
      </c>
      <c r="Z254" s="275">
        <f ca="1" t="shared" si="23"/>
        <v>1</v>
      </c>
    </row>
    <row r="255" spans="1:26" ht="12.75">
      <c r="A255" s="246">
        <v>226</v>
      </c>
      <c r="B255" s="263" t="str">
        <f t="shared" si="18"/>
        <v>    Generar</v>
      </c>
      <c r="C255" s="264" t="str">
        <f t="shared" si="19"/>
        <v>    Generar</v>
      </c>
      <c r="D255" s="265" t="str">
        <f t="shared" si="20"/>
        <v>    Generar</v>
      </c>
      <c r="X255" s="275">
        <f ca="1" t="shared" si="21"/>
        <v>64.55196453794967</v>
      </c>
      <c r="Y255" s="275">
        <f ca="1" t="shared" si="22"/>
        <v>98.40088190370439</v>
      </c>
      <c r="Z255" s="275">
        <f ca="1" t="shared" si="23"/>
        <v>1</v>
      </c>
    </row>
    <row r="256" spans="1:26" ht="12.75">
      <c r="A256" s="246">
        <v>227</v>
      </c>
      <c r="B256" s="263" t="str">
        <f t="shared" si="18"/>
        <v>    Generar</v>
      </c>
      <c r="C256" s="264" t="str">
        <f t="shared" si="19"/>
        <v>    Generar</v>
      </c>
      <c r="D256" s="265" t="str">
        <f t="shared" si="20"/>
        <v>    Generar</v>
      </c>
      <c r="X256" s="275">
        <f ca="1" t="shared" si="21"/>
        <v>59.804025759140785</v>
      </c>
      <c r="Y256" s="275">
        <f ca="1" t="shared" si="22"/>
        <v>268.4034618498589</v>
      </c>
      <c r="Z256" s="275">
        <f ca="1" t="shared" si="23"/>
        <v>0</v>
      </c>
    </row>
    <row r="257" spans="1:26" ht="12.75">
      <c r="A257" s="246">
        <v>228</v>
      </c>
      <c r="B257" s="263" t="str">
        <f t="shared" si="18"/>
        <v>    Generar</v>
      </c>
      <c r="C257" s="264" t="str">
        <f t="shared" si="19"/>
        <v>    Generar</v>
      </c>
      <c r="D257" s="265" t="str">
        <f t="shared" si="20"/>
        <v>    Generar</v>
      </c>
      <c r="X257" s="275">
        <f ca="1" t="shared" si="21"/>
        <v>44.52440166054163</v>
      </c>
      <c r="Y257" s="275">
        <f ca="1" t="shared" si="22"/>
        <v>250.95684123532882</v>
      </c>
      <c r="Z257" s="275">
        <f ca="1" t="shared" si="23"/>
        <v>1</v>
      </c>
    </row>
    <row r="258" spans="1:26" ht="12.75">
      <c r="A258" s="246">
        <v>229</v>
      </c>
      <c r="B258" s="263" t="str">
        <f t="shared" si="18"/>
        <v>    Generar</v>
      </c>
      <c r="C258" s="264" t="str">
        <f t="shared" si="19"/>
        <v>    Generar</v>
      </c>
      <c r="D258" s="265" t="str">
        <f t="shared" si="20"/>
        <v>    Generar</v>
      </c>
      <c r="X258" s="275">
        <f ca="1" t="shared" si="21"/>
        <v>48.259024856407436</v>
      </c>
      <c r="Y258" s="275">
        <f ca="1" t="shared" si="22"/>
        <v>184.01564404860113</v>
      </c>
      <c r="Z258" s="275">
        <f ca="1" t="shared" si="23"/>
        <v>0</v>
      </c>
    </row>
    <row r="259" spans="1:26" ht="12.75">
      <c r="A259" s="246">
        <v>230</v>
      </c>
      <c r="B259" s="263" t="str">
        <f t="shared" si="18"/>
        <v>    Generar</v>
      </c>
      <c r="C259" s="264" t="str">
        <f t="shared" si="19"/>
        <v>    Generar</v>
      </c>
      <c r="D259" s="265" t="str">
        <f t="shared" si="20"/>
        <v>    Generar</v>
      </c>
      <c r="X259" s="275">
        <f ca="1" t="shared" si="21"/>
        <v>60.639850549953465</v>
      </c>
      <c r="Y259" s="275">
        <f ca="1" t="shared" si="22"/>
        <v>82.50244260883143</v>
      </c>
      <c r="Z259" s="275">
        <f ca="1" t="shared" si="23"/>
        <v>1</v>
      </c>
    </row>
    <row r="260" spans="1:26" ht="12.75">
      <c r="A260" s="246">
        <v>231</v>
      </c>
      <c r="B260" s="263" t="str">
        <f t="shared" si="18"/>
        <v>    Generar</v>
      </c>
      <c r="C260" s="264" t="str">
        <f t="shared" si="19"/>
        <v>    Generar</v>
      </c>
      <c r="D260" s="265" t="str">
        <f t="shared" si="20"/>
        <v>    Generar</v>
      </c>
      <c r="X260" s="275">
        <f ca="1" t="shared" si="21"/>
        <v>61.1202153377345</v>
      </c>
      <c r="Y260" s="275">
        <f ca="1" t="shared" si="22"/>
        <v>225.49103954566738</v>
      </c>
      <c r="Z260" s="275">
        <f ca="1" t="shared" si="23"/>
        <v>0</v>
      </c>
    </row>
    <row r="261" spans="1:26" ht="12.75">
      <c r="A261" s="246">
        <v>232</v>
      </c>
      <c r="B261" s="263" t="str">
        <f t="shared" si="18"/>
        <v>    Generar</v>
      </c>
      <c r="C261" s="264" t="str">
        <f t="shared" si="19"/>
        <v>    Generar</v>
      </c>
      <c r="D261" s="265" t="str">
        <f t="shared" si="20"/>
        <v>    Generar</v>
      </c>
      <c r="X261" s="275">
        <f ca="1" t="shared" si="21"/>
        <v>63.530696926306774</v>
      </c>
      <c r="Y261" s="275">
        <f ca="1" t="shared" si="22"/>
        <v>131.62893316485992</v>
      </c>
      <c r="Z261" s="275">
        <f ca="1" t="shared" si="23"/>
        <v>0</v>
      </c>
    </row>
    <row r="262" spans="1:26" ht="12.75">
      <c r="A262" s="246">
        <v>233</v>
      </c>
      <c r="B262" s="263" t="str">
        <f t="shared" si="18"/>
        <v>    Generar</v>
      </c>
      <c r="C262" s="264" t="str">
        <f t="shared" si="19"/>
        <v>    Generar</v>
      </c>
      <c r="D262" s="265" t="str">
        <f t="shared" si="20"/>
        <v>    Generar</v>
      </c>
      <c r="X262" s="275">
        <f ca="1" t="shared" si="21"/>
        <v>59.417803256683754</v>
      </c>
      <c r="Y262" s="275">
        <f ca="1" t="shared" si="22"/>
        <v>153.66679794301695</v>
      </c>
      <c r="Z262" s="275">
        <f ca="1" t="shared" si="23"/>
        <v>1</v>
      </c>
    </row>
    <row r="263" spans="1:26" ht="12.75">
      <c r="A263" s="246">
        <v>234</v>
      </c>
      <c r="B263" s="263" t="str">
        <f t="shared" si="18"/>
        <v>    Generar</v>
      </c>
      <c r="C263" s="264" t="str">
        <f t="shared" si="19"/>
        <v>    Generar</v>
      </c>
      <c r="D263" s="265" t="str">
        <f t="shared" si="20"/>
        <v>    Generar</v>
      </c>
      <c r="X263" s="275">
        <f ca="1" t="shared" si="21"/>
        <v>28.877145820007563</v>
      </c>
      <c r="Y263" s="275">
        <f ca="1" t="shared" si="22"/>
        <v>139.47522933372784</v>
      </c>
      <c r="Z263" s="275">
        <f ca="1" t="shared" si="23"/>
        <v>0</v>
      </c>
    </row>
    <row r="264" spans="1:26" ht="12.75">
      <c r="A264" s="246">
        <v>235</v>
      </c>
      <c r="B264" s="263" t="str">
        <f t="shared" si="18"/>
        <v>    Generar</v>
      </c>
      <c r="C264" s="264" t="str">
        <f t="shared" si="19"/>
        <v>    Generar</v>
      </c>
      <c r="D264" s="265" t="str">
        <f t="shared" si="20"/>
        <v>    Generar</v>
      </c>
      <c r="X264" s="275">
        <f ca="1" t="shared" si="21"/>
        <v>46.872857223625886</v>
      </c>
      <c r="Y264" s="275">
        <f ca="1" t="shared" si="22"/>
        <v>247.29848493134645</v>
      </c>
      <c r="Z264" s="275">
        <f ca="1" t="shared" si="23"/>
        <v>0</v>
      </c>
    </row>
    <row r="265" spans="1:26" ht="12.75">
      <c r="A265" s="246">
        <v>236</v>
      </c>
      <c r="B265" s="263" t="str">
        <f t="shared" si="18"/>
        <v>    Generar</v>
      </c>
      <c r="C265" s="264" t="str">
        <f t="shared" si="19"/>
        <v>    Generar</v>
      </c>
      <c r="D265" s="265" t="str">
        <f t="shared" si="20"/>
        <v>    Generar</v>
      </c>
      <c r="X265" s="275">
        <f ca="1" t="shared" si="21"/>
        <v>45.15739306664085</v>
      </c>
      <c r="Y265" s="275">
        <f ca="1" t="shared" si="22"/>
        <v>190.0271964754332</v>
      </c>
      <c r="Z265" s="275">
        <f ca="1" t="shared" si="23"/>
        <v>0</v>
      </c>
    </row>
    <row r="266" spans="1:26" ht="12.75">
      <c r="A266" s="246">
        <v>237</v>
      </c>
      <c r="B266" s="263" t="str">
        <f t="shared" si="18"/>
        <v>    Generar</v>
      </c>
      <c r="C266" s="264" t="str">
        <f t="shared" si="19"/>
        <v>    Generar</v>
      </c>
      <c r="D266" s="265" t="str">
        <f t="shared" si="20"/>
        <v>    Generar</v>
      </c>
      <c r="X266" s="275">
        <f ca="1" t="shared" si="21"/>
        <v>30.698099996023235</v>
      </c>
      <c r="Y266" s="275">
        <f ca="1" t="shared" si="22"/>
        <v>111.11071656427815</v>
      </c>
      <c r="Z266" s="275">
        <f ca="1" t="shared" si="23"/>
        <v>1</v>
      </c>
    </row>
    <row r="267" spans="1:26" ht="12.75">
      <c r="A267" s="246">
        <v>238</v>
      </c>
      <c r="B267" s="263" t="str">
        <f t="shared" si="18"/>
        <v>    Generar</v>
      </c>
      <c r="C267" s="264" t="str">
        <f t="shared" si="19"/>
        <v>    Generar</v>
      </c>
      <c r="D267" s="265" t="str">
        <f t="shared" si="20"/>
        <v>    Generar</v>
      </c>
      <c r="X267" s="275">
        <f ca="1" t="shared" si="21"/>
        <v>47.79903524556175</v>
      </c>
      <c r="Y267" s="275">
        <f ca="1" t="shared" si="22"/>
        <v>109.94102297186168</v>
      </c>
      <c r="Z267" s="275">
        <f ca="1" t="shared" si="23"/>
        <v>1</v>
      </c>
    </row>
    <row r="268" spans="1:26" ht="12.75">
      <c r="A268" s="246">
        <v>239</v>
      </c>
      <c r="B268" s="263" t="str">
        <f t="shared" si="18"/>
        <v>    Generar</v>
      </c>
      <c r="C268" s="264" t="str">
        <f t="shared" si="19"/>
        <v>    Generar</v>
      </c>
      <c r="D268" s="265" t="str">
        <f t="shared" si="20"/>
        <v>    Generar</v>
      </c>
      <c r="X268" s="275">
        <f ca="1" t="shared" si="21"/>
        <v>39.52288569687167</v>
      </c>
      <c r="Y268" s="275">
        <f ca="1" t="shared" si="22"/>
        <v>243.19511033209403</v>
      </c>
      <c r="Z268" s="275">
        <f ca="1" t="shared" si="23"/>
        <v>0</v>
      </c>
    </row>
    <row r="269" spans="1:26" ht="12.75">
      <c r="A269" s="246">
        <v>240</v>
      </c>
      <c r="B269" s="263" t="str">
        <f t="shared" si="18"/>
        <v>    Generar</v>
      </c>
      <c r="C269" s="264" t="str">
        <f t="shared" si="19"/>
        <v>    Generar</v>
      </c>
      <c r="D269" s="265" t="str">
        <f t="shared" si="20"/>
        <v>    Generar</v>
      </c>
      <c r="X269" s="275">
        <f ca="1" t="shared" si="21"/>
        <v>35.70823334275744</v>
      </c>
      <c r="Y269" s="275">
        <f ca="1" t="shared" si="22"/>
        <v>147.01707157289084</v>
      </c>
      <c r="Z269" s="275">
        <f ca="1" t="shared" si="23"/>
        <v>1</v>
      </c>
    </row>
    <row r="270" spans="1:26" ht="12.75">
      <c r="A270" s="246">
        <v>241</v>
      </c>
      <c r="B270" s="263" t="str">
        <f t="shared" si="18"/>
        <v>    Generar</v>
      </c>
      <c r="C270" s="264" t="str">
        <f t="shared" si="19"/>
        <v>    Generar</v>
      </c>
      <c r="D270" s="265" t="str">
        <f t="shared" si="20"/>
        <v>    Generar</v>
      </c>
      <c r="X270" s="275">
        <f ca="1" t="shared" si="21"/>
        <v>56.73370676860108</v>
      </c>
      <c r="Y270" s="275">
        <f ca="1" t="shared" si="22"/>
        <v>142.37700204539263</v>
      </c>
      <c r="Z270" s="275">
        <f ca="1" t="shared" si="23"/>
        <v>1</v>
      </c>
    </row>
    <row r="271" spans="1:26" ht="12.75">
      <c r="A271" s="246">
        <v>242</v>
      </c>
      <c r="B271" s="263" t="str">
        <f t="shared" si="18"/>
        <v>    Generar</v>
      </c>
      <c r="C271" s="264" t="str">
        <f t="shared" si="19"/>
        <v>    Generar</v>
      </c>
      <c r="D271" s="265" t="str">
        <f t="shared" si="20"/>
        <v>    Generar</v>
      </c>
      <c r="X271" s="275">
        <f ca="1" t="shared" si="21"/>
        <v>55.53852995778283</v>
      </c>
      <c r="Y271" s="275">
        <f ca="1" t="shared" si="22"/>
        <v>156.77703245401102</v>
      </c>
      <c r="Z271" s="275">
        <f ca="1" t="shared" si="23"/>
        <v>1</v>
      </c>
    </row>
    <row r="272" spans="1:26" ht="12.75">
      <c r="A272" s="246">
        <v>243</v>
      </c>
      <c r="B272" s="263" t="str">
        <f t="shared" si="18"/>
        <v>    Generar</v>
      </c>
      <c r="C272" s="264" t="str">
        <f t="shared" si="19"/>
        <v>    Generar</v>
      </c>
      <c r="D272" s="265" t="str">
        <f t="shared" si="20"/>
        <v>    Generar</v>
      </c>
      <c r="X272" s="275">
        <f ca="1" t="shared" si="21"/>
        <v>44.86862342233002</v>
      </c>
      <c r="Y272" s="275">
        <f ca="1" t="shared" si="22"/>
        <v>164.4138560978044</v>
      </c>
      <c r="Z272" s="275">
        <f ca="1" t="shared" si="23"/>
        <v>1</v>
      </c>
    </row>
    <row r="273" spans="1:26" ht="12.75">
      <c r="A273" s="246">
        <v>244</v>
      </c>
      <c r="B273" s="263" t="str">
        <f t="shared" si="18"/>
        <v>    Generar</v>
      </c>
      <c r="C273" s="264" t="str">
        <f t="shared" si="19"/>
        <v>    Generar</v>
      </c>
      <c r="D273" s="265" t="str">
        <f t="shared" si="20"/>
        <v>    Generar</v>
      </c>
      <c r="X273" s="275">
        <f ca="1" t="shared" si="21"/>
        <v>48.32014881683094</v>
      </c>
      <c r="Y273" s="275">
        <f ca="1" t="shared" si="22"/>
        <v>182.97805676581515</v>
      </c>
      <c r="Z273" s="275">
        <f ca="1" t="shared" si="23"/>
        <v>0</v>
      </c>
    </row>
    <row r="274" spans="1:26" ht="12.75">
      <c r="A274" s="246">
        <v>245</v>
      </c>
      <c r="B274" s="263" t="str">
        <f t="shared" si="18"/>
        <v>    Generar</v>
      </c>
      <c r="C274" s="264" t="str">
        <f t="shared" si="19"/>
        <v>    Generar</v>
      </c>
      <c r="D274" s="265" t="str">
        <f t="shared" si="20"/>
        <v>    Generar</v>
      </c>
      <c r="X274" s="275">
        <f ca="1" t="shared" si="21"/>
        <v>74.11398520966993</v>
      </c>
      <c r="Y274" s="275">
        <f ca="1" t="shared" si="22"/>
        <v>107.16935842007412</v>
      </c>
      <c r="Z274" s="275">
        <f ca="1" t="shared" si="23"/>
        <v>0</v>
      </c>
    </row>
    <row r="275" spans="1:26" ht="12.75">
      <c r="A275" s="246">
        <v>246</v>
      </c>
      <c r="B275" s="263" t="str">
        <f t="shared" si="18"/>
        <v>    Generar</v>
      </c>
      <c r="C275" s="264" t="str">
        <f t="shared" si="19"/>
        <v>    Generar</v>
      </c>
      <c r="D275" s="265" t="str">
        <f t="shared" si="20"/>
        <v>    Generar</v>
      </c>
      <c r="X275" s="275">
        <f ca="1" t="shared" si="21"/>
        <v>55.90234389154681</v>
      </c>
      <c r="Y275" s="275">
        <f ca="1" t="shared" si="22"/>
        <v>149.14885881772477</v>
      </c>
      <c r="Z275" s="275">
        <f ca="1" t="shared" si="23"/>
        <v>1</v>
      </c>
    </row>
    <row r="276" spans="1:26" ht="12.75">
      <c r="A276" s="246">
        <v>247</v>
      </c>
      <c r="B276" s="263" t="str">
        <f t="shared" si="18"/>
        <v>    Generar</v>
      </c>
      <c r="C276" s="264" t="str">
        <f t="shared" si="19"/>
        <v>    Generar</v>
      </c>
      <c r="D276" s="265" t="str">
        <f t="shared" si="20"/>
        <v>    Generar</v>
      </c>
      <c r="X276" s="275">
        <f ca="1" t="shared" si="21"/>
        <v>57.59071665738747</v>
      </c>
      <c r="Y276" s="275">
        <f ca="1" t="shared" si="22"/>
        <v>202.2237515860089</v>
      </c>
      <c r="Z276" s="275">
        <f ca="1" t="shared" si="23"/>
        <v>1</v>
      </c>
    </row>
    <row r="277" spans="1:26" ht="12.75">
      <c r="A277" s="246">
        <v>248</v>
      </c>
      <c r="B277" s="263" t="str">
        <f t="shared" si="18"/>
        <v>    Generar</v>
      </c>
      <c r="C277" s="264" t="str">
        <f t="shared" si="19"/>
        <v>    Generar</v>
      </c>
      <c r="D277" s="265" t="str">
        <f t="shared" si="20"/>
        <v>    Generar</v>
      </c>
      <c r="X277" s="275">
        <f ca="1" t="shared" si="21"/>
        <v>41.109507266906704</v>
      </c>
      <c r="Y277" s="275">
        <f ca="1" t="shared" si="22"/>
        <v>278.13984739197383</v>
      </c>
      <c r="Z277" s="275">
        <f ca="1" t="shared" si="23"/>
        <v>1</v>
      </c>
    </row>
    <row r="278" spans="1:26" ht="12.75">
      <c r="A278" s="246">
        <v>249</v>
      </c>
      <c r="B278" s="263" t="str">
        <f t="shared" si="18"/>
        <v>    Generar</v>
      </c>
      <c r="C278" s="264" t="str">
        <f t="shared" si="19"/>
        <v>    Generar</v>
      </c>
      <c r="D278" s="265" t="str">
        <f t="shared" si="20"/>
        <v>    Generar</v>
      </c>
      <c r="X278" s="275">
        <f ca="1" t="shared" si="21"/>
        <v>47.80472797261818</v>
      </c>
      <c r="Y278" s="275">
        <f ca="1" t="shared" si="22"/>
        <v>144.16850526230382</v>
      </c>
      <c r="Z278" s="275">
        <f ca="1" t="shared" si="23"/>
        <v>1</v>
      </c>
    </row>
    <row r="279" spans="1:26" ht="12.75">
      <c r="A279" s="246">
        <v>250</v>
      </c>
      <c r="B279" s="263" t="str">
        <f t="shared" si="18"/>
        <v>    Generar</v>
      </c>
      <c r="C279" s="264" t="str">
        <f t="shared" si="19"/>
        <v>    Generar</v>
      </c>
      <c r="D279" s="265" t="str">
        <f t="shared" si="20"/>
        <v>    Generar</v>
      </c>
      <c r="X279" s="275">
        <f ca="1" t="shared" si="21"/>
        <v>38.79732469158513</v>
      </c>
      <c r="Y279" s="275">
        <f ca="1" t="shared" si="22"/>
        <v>150.2208831815853</v>
      </c>
      <c r="Z279" s="275">
        <f ca="1" t="shared" si="23"/>
        <v>1</v>
      </c>
    </row>
    <row r="280" spans="1:26" ht="12.75">
      <c r="A280" s="246">
        <v>251</v>
      </c>
      <c r="B280" s="263" t="str">
        <f t="shared" si="18"/>
        <v>    Generar</v>
      </c>
      <c r="C280" s="264" t="str">
        <f t="shared" si="19"/>
        <v>    Generar</v>
      </c>
      <c r="D280" s="265" t="str">
        <f t="shared" si="20"/>
        <v>    Generar</v>
      </c>
      <c r="X280" s="275">
        <f ca="1" t="shared" si="21"/>
        <v>41.426098791544455</v>
      </c>
      <c r="Y280" s="275">
        <f ca="1" t="shared" si="22"/>
        <v>34.904464601752636</v>
      </c>
      <c r="Z280" s="275">
        <f ca="1" t="shared" si="23"/>
        <v>1</v>
      </c>
    </row>
    <row r="281" spans="1:26" ht="12.75">
      <c r="A281" s="246">
        <v>252</v>
      </c>
      <c r="B281" s="263" t="str">
        <f t="shared" si="18"/>
        <v>    Generar</v>
      </c>
      <c r="C281" s="264" t="str">
        <f t="shared" si="19"/>
        <v>    Generar</v>
      </c>
      <c r="D281" s="265" t="str">
        <f t="shared" si="20"/>
        <v>    Generar</v>
      </c>
      <c r="X281" s="275">
        <f ca="1" t="shared" si="21"/>
        <v>40.34780775466471</v>
      </c>
      <c r="Y281" s="275">
        <f ca="1" t="shared" si="22"/>
        <v>168.89172332426614</v>
      </c>
      <c r="Z281" s="275">
        <f ca="1" t="shared" si="23"/>
        <v>1</v>
      </c>
    </row>
    <row r="282" spans="1:26" ht="12.75">
      <c r="A282" s="246">
        <v>253</v>
      </c>
      <c r="B282" s="263" t="str">
        <f t="shared" si="18"/>
        <v>    Generar</v>
      </c>
      <c r="C282" s="264" t="str">
        <f t="shared" si="19"/>
        <v>    Generar</v>
      </c>
      <c r="D282" s="265" t="str">
        <f t="shared" si="20"/>
        <v>    Generar</v>
      </c>
      <c r="X282" s="275">
        <f ca="1" t="shared" si="21"/>
        <v>76.60409970918236</v>
      </c>
      <c r="Y282" s="275">
        <f ca="1" t="shared" si="22"/>
        <v>233.72171478950105</v>
      </c>
      <c r="Z282" s="275">
        <f ca="1" t="shared" si="23"/>
        <v>1</v>
      </c>
    </row>
    <row r="283" spans="1:26" ht="12.75">
      <c r="A283" s="246">
        <v>254</v>
      </c>
      <c r="B283" s="263" t="str">
        <f t="shared" si="18"/>
        <v>    Generar</v>
      </c>
      <c r="C283" s="264" t="str">
        <f t="shared" si="19"/>
        <v>    Generar</v>
      </c>
      <c r="D283" s="265" t="str">
        <f t="shared" si="20"/>
        <v>    Generar</v>
      </c>
      <c r="X283" s="275">
        <f ca="1" t="shared" si="21"/>
        <v>34.466423436717704</v>
      </c>
      <c r="Y283" s="275">
        <f ca="1" t="shared" si="22"/>
        <v>289.3668903437182</v>
      </c>
      <c r="Z283" s="275">
        <f ca="1" t="shared" si="23"/>
        <v>1</v>
      </c>
    </row>
    <row r="284" spans="1:26" ht="12.75">
      <c r="A284" s="246">
        <v>255</v>
      </c>
      <c r="B284" s="263" t="str">
        <f t="shared" si="18"/>
        <v>    Generar</v>
      </c>
      <c r="C284" s="264" t="str">
        <f t="shared" si="19"/>
        <v>    Generar</v>
      </c>
      <c r="D284" s="265" t="str">
        <f t="shared" si="20"/>
        <v>    Generar</v>
      </c>
      <c r="X284" s="275">
        <f ca="1" t="shared" si="21"/>
        <v>75.48086797869779</v>
      </c>
      <c r="Y284" s="275">
        <f ca="1" t="shared" si="22"/>
        <v>214.5476187064185</v>
      </c>
      <c r="Z284" s="275">
        <f ca="1" t="shared" si="23"/>
        <v>1</v>
      </c>
    </row>
    <row r="285" spans="1:26" ht="12.75">
      <c r="A285" s="246">
        <v>256</v>
      </c>
      <c r="B285" s="263" t="str">
        <f t="shared" si="18"/>
        <v>    Generar</v>
      </c>
      <c r="C285" s="264" t="str">
        <f t="shared" si="19"/>
        <v>    Generar</v>
      </c>
      <c r="D285" s="265" t="str">
        <f t="shared" si="20"/>
        <v>    Generar</v>
      </c>
      <c r="X285" s="275">
        <f ca="1" t="shared" si="21"/>
        <v>73.42694459738831</v>
      </c>
      <c r="Y285" s="275">
        <f ca="1" t="shared" si="22"/>
        <v>154.24678228792564</v>
      </c>
      <c r="Z285" s="275">
        <f ca="1" t="shared" si="23"/>
        <v>1</v>
      </c>
    </row>
    <row r="286" spans="1:26" ht="12.75">
      <c r="A286" s="246">
        <v>257</v>
      </c>
      <c r="B286" s="263" t="str">
        <f aca="true" t="shared" si="24" ref="B286:B309">IF($D$25=1,ROUND(X286,$D$15),"    Generar")</f>
        <v>    Generar</v>
      </c>
      <c r="C286" s="264" t="str">
        <f aca="true" t="shared" si="25" ref="C286:C309">IF($D$25=1,ROUND(Y286,0),"    Generar")</f>
        <v>    Generar</v>
      </c>
      <c r="D286" s="265" t="str">
        <f aca="true" t="shared" si="26" ref="D286:D309">IF($D$25=1,Z286,"    Generar")</f>
        <v>    Generar</v>
      </c>
      <c r="X286" s="275">
        <f ca="1" t="shared" si="21"/>
        <v>36.316637955054745</v>
      </c>
      <c r="Y286" s="275">
        <f ca="1" t="shared" si="22"/>
        <v>154.91337980423702</v>
      </c>
      <c r="Z286" s="275">
        <f ca="1" t="shared" si="23"/>
        <v>1</v>
      </c>
    </row>
    <row r="287" spans="1:26" ht="12.75">
      <c r="A287" s="246">
        <v>258</v>
      </c>
      <c r="B287" s="263" t="str">
        <f t="shared" si="24"/>
        <v>    Generar</v>
      </c>
      <c r="C287" s="264" t="str">
        <f t="shared" si="25"/>
        <v>    Generar</v>
      </c>
      <c r="D287" s="265" t="str">
        <f t="shared" si="26"/>
        <v>    Generar</v>
      </c>
      <c r="X287" s="275">
        <f aca="true" ca="1" t="shared" si="27" ref="X287:X309">$D$13+$D$14*NORMSINV(RAND())</f>
        <v>84.34691671218089</v>
      </c>
      <c r="Y287" s="275">
        <f aca="true" ca="1" t="shared" si="28" ref="Y287:Y309">$D$19+$D$20*NORMSINV(RAND())</f>
        <v>189.28604296693223</v>
      </c>
      <c r="Z287" s="275">
        <f aca="true" ca="1" t="shared" si="29" ref="Z287:Z309">IF(RAND()&lt;=$D$24,1,0)</f>
        <v>1</v>
      </c>
    </row>
    <row r="288" spans="1:26" ht="12.75">
      <c r="A288" s="246">
        <v>259</v>
      </c>
      <c r="B288" s="263" t="str">
        <f t="shared" si="24"/>
        <v>    Generar</v>
      </c>
      <c r="C288" s="264" t="str">
        <f t="shared" si="25"/>
        <v>    Generar</v>
      </c>
      <c r="D288" s="265" t="str">
        <f t="shared" si="26"/>
        <v>    Generar</v>
      </c>
      <c r="X288" s="275">
        <f ca="1" t="shared" si="27"/>
        <v>40.13211722510166</v>
      </c>
      <c r="Y288" s="275">
        <f ca="1" t="shared" si="28"/>
        <v>312.7068961918184</v>
      </c>
      <c r="Z288" s="275">
        <f ca="1" t="shared" si="29"/>
        <v>1</v>
      </c>
    </row>
    <row r="289" spans="1:26" ht="12.75">
      <c r="A289" s="246">
        <v>260</v>
      </c>
      <c r="B289" s="263" t="str">
        <f t="shared" si="24"/>
        <v>    Generar</v>
      </c>
      <c r="C289" s="264" t="str">
        <f t="shared" si="25"/>
        <v>    Generar</v>
      </c>
      <c r="D289" s="265" t="str">
        <f t="shared" si="26"/>
        <v>    Generar</v>
      </c>
      <c r="X289" s="275">
        <f ca="1" t="shared" si="27"/>
        <v>74.35226874476348</v>
      </c>
      <c r="Y289" s="275">
        <f ca="1" t="shared" si="28"/>
        <v>54.266294938518016</v>
      </c>
      <c r="Z289" s="275">
        <f ca="1" t="shared" si="29"/>
        <v>1</v>
      </c>
    </row>
    <row r="290" spans="1:26" ht="12.75">
      <c r="A290" s="246">
        <v>261</v>
      </c>
      <c r="B290" s="263" t="str">
        <f t="shared" si="24"/>
        <v>    Generar</v>
      </c>
      <c r="C290" s="264" t="str">
        <f t="shared" si="25"/>
        <v>    Generar</v>
      </c>
      <c r="D290" s="265" t="str">
        <f t="shared" si="26"/>
        <v>    Generar</v>
      </c>
      <c r="X290" s="275">
        <f ca="1" t="shared" si="27"/>
        <v>60.08556219362187</v>
      </c>
      <c r="Y290" s="275">
        <f ca="1" t="shared" si="28"/>
        <v>92.27583014981602</v>
      </c>
      <c r="Z290" s="275">
        <f ca="1" t="shared" si="29"/>
        <v>1</v>
      </c>
    </row>
    <row r="291" spans="1:26" ht="12.75">
      <c r="A291" s="246">
        <v>262</v>
      </c>
      <c r="B291" s="263" t="str">
        <f t="shared" si="24"/>
        <v>    Generar</v>
      </c>
      <c r="C291" s="264" t="str">
        <f t="shared" si="25"/>
        <v>    Generar</v>
      </c>
      <c r="D291" s="265" t="str">
        <f t="shared" si="26"/>
        <v>    Generar</v>
      </c>
      <c r="X291" s="275">
        <f ca="1" t="shared" si="27"/>
        <v>50.405700058625825</v>
      </c>
      <c r="Y291" s="275">
        <f ca="1" t="shared" si="28"/>
        <v>115.6560989362076</v>
      </c>
      <c r="Z291" s="275">
        <f ca="1" t="shared" si="29"/>
        <v>1</v>
      </c>
    </row>
    <row r="292" spans="1:26" ht="12.75">
      <c r="A292" s="246">
        <v>263</v>
      </c>
      <c r="B292" s="263" t="str">
        <f t="shared" si="24"/>
        <v>    Generar</v>
      </c>
      <c r="C292" s="264" t="str">
        <f t="shared" si="25"/>
        <v>    Generar</v>
      </c>
      <c r="D292" s="265" t="str">
        <f t="shared" si="26"/>
        <v>    Generar</v>
      </c>
      <c r="X292" s="275">
        <f ca="1" t="shared" si="27"/>
        <v>34.874737268680846</v>
      </c>
      <c r="Y292" s="275">
        <f ca="1" t="shared" si="28"/>
        <v>206.5067267378312</v>
      </c>
      <c r="Z292" s="275">
        <f ca="1" t="shared" si="29"/>
        <v>1</v>
      </c>
    </row>
    <row r="293" spans="1:26" ht="12.75">
      <c r="A293" s="246">
        <v>264</v>
      </c>
      <c r="B293" s="263" t="str">
        <f t="shared" si="24"/>
        <v>    Generar</v>
      </c>
      <c r="C293" s="264" t="str">
        <f t="shared" si="25"/>
        <v>    Generar</v>
      </c>
      <c r="D293" s="265" t="str">
        <f t="shared" si="26"/>
        <v>    Generar</v>
      </c>
      <c r="X293" s="275">
        <f ca="1" t="shared" si="27"/>
        <v>54.288674055041135</v>
      </c>
      <c r="Y293" s="275">
        <f ca="1" t="shared" si="28"/>
        <v>133.82516526106937</v>
      </c>
      <c r="Z293" s="275">
        <f ca="1" t="shared" si="29"/>
        <v>1</v>
      </c>
    </row>
    <row r="294" spans="1:26" ht="12.75">
      <c r="A294" s="246">
        <v>265</v>
      </c>
      <c r="B294" s="263" t="str">
        <f t="shared" si="24"/>
        <v>    Generar</v>
      </c>
      <c r="C294" s="264" t="str">
        <f t="shared" si="25"/>
        <v>    Generar</v>
      </c>
      <c r="D294" s="265" t="str">
        <f t="shared" si="26"/>
        <v>    Generar</v>
      </c>
      <c r="X294" s="275">
        <f ca="1" t="shared" si="27"/>
        <v>40.76624258692646</v>
      </c>
      <c r="Y294" s="275">
        <f ca="1" t="shared" si="28"/>
        <v>117.21688458037491</v>
      </c>
      <c r="Z294" s="275">
        <f ca="1" t="shared" si="29"/>
        <v>0</v>
      </c>
    </row>
    <row r="295" spans="1:26" ht="12.75">
      <c r="A295" s="246">
        <v>266</v>
      </c>
      <c r="B295" s="263" t="str">
        <f t="shared" si="24"/>
        <v>    Generar</v>
      </c>
      <c r="C295" s="264" t="str">
        <f t="shared" si="25"/>
        <v>    Generar</v>
      </c>
      <c r="D295" s="265" t="str">
        <f t="shared" si="26"/>
        <v>    Generar</v>
      </c>
      <c r="X295" s="275">
        <f ca="1" t="shared" si="27"/>
        <v>42.20489722935062</v>
      </c>
      <c r="Y295" s="275">
        <f ca="1" t="shared" si="28"/>
        <v>110.13998342055042</v>
      </c>
      <c r="Z295" s="275">
        <f ca="1" t="shared" si="29"/>
        <v>1</v>
      </c>
    </row>
    <row r="296" spans="1:26" ht="12.75">
      <c r="A296" s="246">
        <v>267</v>
      </c>
      <c r="B296" s="263" t="str">
        <f t="shared" si="24"/>
        <v>    Generar</v>
      </c>
      <c r="C296" s="264" t="str">
        <f t="shared" si="25"/>
        <v>    Generar</v>
      </c>
      <c r="D296" s="265" t="str">
        <f t="shared" si="26"/>
        <v>    Generar</v>
      </c>
      <c r="X296" s="275">
        <f ca="1" t="shared" si="27"/>
        <v>78.60991307325922</v>
      </c>
      <c r="Y296" s="275">
        <f ca="1" t="shared" si="28"/>
        <v>225.68510684999225</v>
      </c>
      <c r="Z296" s="275">
        <f ca="1" t="shared" si="29"/>
        <v>1</v>
      </c>
    </row>
    <row r="297" spans="1:26" ht="12.75">
      <c r="A297" s="246">
        <v>268</v>
      </c>
      <c r="B297" s="263" t="str">
        <f t="shared" si="24"/>
        <v>    Generar</v>
      </c>
      <c r="C297" s="264" t="str">
        <f t="shared" si="25"/>
        <v>    Generar</v>
      </c>
      <c r="D297" s="265" t="str">
        <f t="shared" si="26"/>
        <v>    Generar</v>
      </c>
      <c r="X297" s="275">
        <f ca="1" t="shared" si="27"/>
        <v>73.10391135047999</v>
      </c>
      <c r="Y297" s="275">
        <f ca="1" t="shared" si="28"/>
        <v>146.98041162921126</v>
      </c>
      <c r="Z297" s="275">
        <f ca="1" t="shared" si="29"/>
        <v>0</v>
      </c>
    </row>
    <row r="298" spans="1:26" ht="12.75">
      <c r="A298" s="246">
        <v>269</v>
      </c>
      <c r="B298" s="263" t="str">
        <f t="shared" si="24"/>
        <v>    Generar</v>
      </c>
      <c r="C298" s="264" t="str">
        <f t="shared" si="25"/>
        <v>    Generar</v>
      </c>
      <c r="D298" s="265" t="str">
        <f t="shared" si="26"/>
        <v>    Generar</v>
      </c>
      <c r="X298" s="275">
        <f ca="1" t="shared" si="27"/>
        <v>35.517717628947494</v>
      </c>
      <c r="Y298" s="275">
        <f ca="1" t="shared" si="28"/>
        <v>151.56129738640612</v>
      </c>
      <c r="Z298" s="275">
        <f ca="1" t="shared" si="29"/>
        <v>1</v>
      </c>
    </row>
    <row r="299" spans="1:26" ht="12.75">
      <c r="A299" s="246">
        <v>270</v>
      </c>
      <c r="B299" s="263" t="str">
        <f t="shared" si="24"/>
        <v>    Generar</v>
      </c>
      <c r="C299" s="264" t="str">
        <f t="shared" si="25"/>
        <v>    Generar</v>
      </c>
      <c r="D299" s="265" t="str">
        <f t="shared" si="26"/>
        <v>    Generar</v>
      </c>
      <c r="X299" s="275">
        <f ca="1" t="shared" si="27"/>
        <v>39.01786399436912</v>
      </c>
      <c r="Y299" s="275">
        <f ca="1" t="shared" si="28"/>
        <v>306.55768708531116</v>
      </c>
      <c r="Z299" s="275">
        <f ca="1" t="shared" si="29"/>
        <v>0</v>
      </c>
    </row>
    <row r="300" spans="1:26" ht="12.75">
      <c r="A300" s="246">
        <v>271</v>
      </c>
      <c r="B300" s="263" t="str">
        <f t="shared" si="24"/>
        <v>    Generar</v>
      </c>
      <c r="C300" s="264" t="str">
        <f t="shared" si="25"/>
        <v>    Generar</v>
      </c>
      <c r="D300" s="265" t="str">
        <f t="shared" si="26"/>
        <v>    Generar</v>
      </c>
      <c r="X300" s="275">
        <f ca="1" t="shared" si="27"/>
        <v>47.67476392713815</v>
      </c>
      <c r="Y300" s="275">
        <f ca="1" t="shared" si="28"/>
        <v>131.18068818943206</v>
      </c>
      <c r="Z300" s="275">
        <f ca="1" t="shared" si="29"/>
        <v>1</v>
      </c>
    </row>
    <row r="301" spans="1:26" ht="12.75">
      <c r="A301" s="246">
        <v>272</v>
      </c>
      <c r="B301" s="263" t="str">
        <f t="shared" si="24"/>
        <v>    Generar</v>
      </c>
      <c r="C301" s="264" t="str">
        <f t="shared" si="25"/>
        <v>    Generar</v>
      </c>
      <c r="D301" s="265" t="str">
        <f t="shared" si="26"/>
        <v>    Generar</v>
      </c>
      <c r="X301" s="275">
        <f ca="1" t="shared" si="27"/>
        <v>53.42392668884012</v>
      </c>
      <c r="Y301" s="275">
        <f ca="1" t="shared" si="28"/>
        <v>221.34593184206602</v>
      </c>
      <c r="Z301" s="275">
        <f ca="1" t="shared" si="29"/>
        <v>0</v>
      </c>
    </row>
    <row r="302" spans="1:26" ht="12.75">
      <c r="A302" s="246">
        <v>273</v>
      </c>
      <c r="B302" s="263" t="str">
        <f t="shared" si="24"/>
        <v>    Generar</v>
      </c>
      <c r="C302" s="264" t="str">
        <f t="shared" si="25"/>
        <v>    Generar</v>
      </c>
      <c r="D302" s="265" t="str">
        <f t="shared" si="26"/>
        <v>    Generar</v>
      </c>
      <c r="X302" s="275">
        <f ca="1" t="shared" si="27"/>
        <v>72.9601449585712</v>
      </c>
      <c r="Y302" s="275">
        <f ca="1" t="shared" si="28"/>
        <v>183.46068242552542</v>
      </c>
      <c r="Z302" s="275">
        <f ca="1" t="shared" si="29"/>
        <v>0</v>
      </c>
    </row>
    <row r="303" spans="1:26" ht="12.75">
      <c r="A303" s="246">
        <v>274</v>
      </c>
      <c r="B303" s="263" t="str">
        <f t="shared" si="24"/>
        <v>    Generar</v>
      </c>
      <c r="C303" s="264" t="str">
        <f t="shared" si="25"/>
        <v>    Generar</v>
      </c>
      <c r="D303" s="265" t="str">
        <f t="shared" si="26"/>
        <v>    Generar</v>
      </c>
      <c r="X303" s="275">
        <f ca="1" t="shared" si="27"/>
        <v>63.836281342301426</v>
      </c>
      <c r="Y303" s="275">
        <f ca="1" t="shared" si="28"/>
        <v>171.10690853249295</v>
      </c>
      <c r="Z303" s="275">
        <f ca="1" t="shared" si="29"/>
        <v>1</v>
      </c>
    </row>
    <row r="304" spans="1:26" ht="12.75">
      <c r="A304" s="246">
        <v>275</v>
      </c>
      <c r="B304" s="263" t="str">
        <f t="shared" si="24"/>
        <v>    Generar</v>
      </c>
      <c r="C304" s="264" t="str">
        <f t="shared" si="25"/>
        <v>    Generar</v>
      </c>
      <c r="D304" s="265" t="str">
        <f t="shared" si="26"/>
        <v>    Generar</v>
      </c>
      <c r="X304" s="275">
        <f ca="1" t="shared" si="27"/>
        <v>27.508426938019653</v>
      </c>
      <c r="Y304" s="275">
        <f ca="1" t="shared" si="28"/>
        <v>98.98494213311116</v>
      </c>
      <c r="Z304" s="275">
        <f ca="1" t="shared" si="29"/>
        <v>0</v>
      </c>
    </row>
    <row r="305" spans="1:26" ht="12.75">
      <c r="A305" s="246">
        <v>276</v>
      </c>
      <c r="B305" s="263" t="str">
        <f t="shared" si="24"/>
        <v>    Generar</v>
      </c>
      <c r="C305" s="264" t="str">
        <f t="shared" si="25"/>
        <v>    Generar</v>
      </c>
      <c r="D305" s="265" t="str">
        <f t="shared" si="26"/>
        <v>    Generar</v>
      </c>
      <c r="X305" s="275">
        <f ca="1" t="shared" si="27"/>
        <v>66.08444041817883</v>
      </c>
      <c r="Y305" s="275">
        <f ca="1" t="shared" si="28"/>
        <v>181.27252849680733</v>
      </c>
      <c r="Z305" s="275">
        <f ca="1" t="shared" si="29"/>
        <v>0</v>
      </c>
    </row>
    <row r="306" spans="1:26" ht="12.75">
      <c r="A306" s="246">
        <v>277</v>
      </c>
      <c r="B306" s="263" t="str">
        <f t="shared" si="24"/>
        <v>    Generar</v>
      </c>
      <c r="C306" s="264" t="str">
        <f t="shared" si="25"/>
        <v>    Generar</v>
      </c>
      <c r="D306" s="265" t="str">
        <f t="shared" si="26"/>
        <v>    Generar</v>
      </c>
      <c r="X306" s="275">
        <f ca="1" t="shared" si="27"/>
        <v>52.8938875814841</v>
      </c>
      <c r="Y306" s="275">
        <f ca="1" t="shared" si="28"/>
        <v>236.6245075492362</v>
      </c>
      <c r="Z306" s="275">
        <f ca="1" t="shared" si="29"/>
        <v>1</v>
      </c>
    </row>
    <row r="307" spans="1:26" ht="12.75">
      <c r="A307" s="246">
        <v>278</v>
      </c>
      <c r="B307" s="263" t="str">
        <f t="shared" si="24"/>
        <v>    Generar</v>
      </c>
      <c r="C307" s="264" t="str">
        <f t="shared" si="25"/>
        <v>    Generar</v>
      </c>
      <c r="D307" s="265" t="str">
        <f t="shared" si="26"/>
        <v>    Generar</v>
      </c>
      <c r="X307" s="275">
        <f ca="1" t="shared" si="27"/>
        <v>54.48657247426923</v>
      </c>
      <c r="Y307" s="275">
        <f ca="1" t="shared" si="28"/>
        <v>132.99240367486323</v>
      </c>
      <c r="Z307" s="275">
        <f ca="1" t="shared" si="29"/>
        <v>1</v>
      </c>
    </row>
    <row r="308" spans="1:26" ht="12.75">
      <c r="A308" s="246">
        <v>279</v>
      </c>
      <c r="B308" s="263" t="str">
        <f t="shared" si="24"/>
        <v>    Generar</v>
      </c>
      <c r="C308" s="264" t="str">
        <f t="shared" si="25"/>
        <v>    Generar</v>
      </c>
      <c r="D308" s="265" t="str">
        <f t="shared" si="26"/>
        <v>    Generar</v>
      </c>
      <c r="X308" s="275">
        <f ca="1" t="shared" si="27"/>
        <v>61.77459412925279</v>
      </c>
      <c r="Y308" s="275">
        <f ca="1" t="shared" si="28"/>
        <v>127.6565913863411</v>
      </c>
      <c r="Z308" s="275">
        <f ca="1" t="shared" si="29"/>
        <v>0</v>
      </c>
    </row>
    <row r="309" spans="1:26" ht="13.5" thickBot="1">
      <c r="A309" s="252">
        <v>280</v>
      </c>
      <c r="B309" s="266" t="str">
        <f t="shared" si="24"/>
        <v>    Generar</v>
      </c>
      <c r="C309" s="267" t="str">
        <f t="shared" si="25"/>
        <v>    Generar</v>
      </c>
      <c r="D309" s="268" t="str">
        <f t="shared" si="26"/>
        <v>    Generar</v>
      </c>
      <c r="X309" s="275">
        <f ca="1" t="shared" si="27"/>
        <v>53.05542186911435</v>
      </c>
      <c r="Y309" s="275">
        <f ca="1" t="shared" si="28"/>
        <v>122.41772700816007</v>
      </c>
      <c r="Z309" s="275">
        <f ca="1" t="shared" si="29"/>
        <v>1</v>
      </c>
    </row>
  </sheetData>
  <sheetProtection password="89E6" sheet="1" objects="1" scenarios="1"/>
  <printOptions/>
  <pageMargins left="0.75" right="0.75" top="1" bottom="1" header="0" footer="0"/>
  <pageSetup horizontalDpi="120" verticalDpi="120" orientation="portrait" r:id="rId2"/>
  <drawing r:id="rId1"/>
</worksheet>
</file>

<file path=xl/worksheets/sheet5.xml><?xml version="1.0" encoding="utf-8"?>
<worksheet xmlns="http://schemas.openxmlformats.org/spreadsheetml/2006/main" xmlns:r="http://schemas.openxmlformats.org/officeDocument/2006/relationships">
  <dimension ref="A10:P74"/>
  <sheetViews>
    <sheetView workbookViewId="0" topLeftCell="A1">
      <selection activeCell="D9" sqref="D9"/>
    </sheetView>
  </sheetViews>
  <sheetFormatPr defaultColWidth="11.421875" defaultRowHeight="12.75"/>
  <sheetData>
    <row r="10" s="156" customFormat="1" ht="12.75">
      <c r="A10" s="155"/>
    </row>
    <row r="11" spans="1:12" s="156" customFormat="1" ht="12.75">
      <c r="A11" s="156" t="s">
        <v>106</v>
      </c>
      <c r="F11" s="156" t="s">
        <v>183</v>
      </c>
      <c r="L11" s="156" t="s">
        <v>107</v>
      </c>
    </row>
    <row r="12" spans="1:16" s="156" customFormat="1" ht="12.75">
      <c r="A12" s="157" t="s">
        <v>108</v>
      </c>
      <c r="B12" s="332" t="s">
        <v>109</v>
      </c>
      <c r="C12" s="333"/>
      <c r="F12" s="158" t="s">
        <v>110</v>
      </c>
      <c r="G12" s="332" t="s">
        <v>109</v>
      </c>
      <c r="H12" s="334"/>
      <c r="I12" s="334"/>
      <c r="J12" s="333"/>
      <c r="L12" s="158" t="s">
        <v>110</v>
      </c>
      <c r="M12" s="332" t="s">
        <v>109</v>
      </c>
      <c r="N12" s="334"/>
      <c r="O12" s="334"/>
      <c r="P12" s="333"/>
    </row>
    <row r="13" spans="1:16" s="156" customFormat="1" ht="13.5" thickBot="1">
      <c r="A13" s="159" t="s">
        <v>111</v>
      </c>
      <c r="B13" s="160">
        <v>0.05</v>
      </c>
      <c r="C13" s="161">
        <v>0.01</v>
      </c>
      <c r="F13" s="162" t="s">
        <v>112</v>
      </c>
      <c r="G13" s="163" t="s">
        <v>18</v>
      </c>
      <c r="H13" s="164" t="s">
        <v>18</v>
      </c>
      <c r="I13" s="163" t="s">
        <v>17</v>
      </c>
      <c r="J13" s="165" t="s">
        <v>17</v>
      </c>
      <c r="L13" s="162" t="s">
        <v>112</v>
      </c>
      <c r="M13" s="163" t="s">
        <v>18</v>
      </c>
      <c r="N13" s="164" t="s">
        <v>18</v>
      </c>
      <c r="O13" s="163" t="s">
        <v>17</v>
      </c>
      <c r="P13" s="165" t="s">
        <v>17</v>
      </c>
    </row>
    <row r="14" spans="1:16" s="156" customFormat="1" ht="14.25" thickBot="1" thickTop="1">
      <c r="A14" s="166">
        <v>25</v>
      </c>
      <c r="B14" s="167">
        <v>0.711</v>
      </c>
      <c r="C14" s="168">
        <v>1.061</v>
      </c>
      <c r="F14" s="169" t="s">
        <v>111</v>
      </c>
      <c r="G14" s="170">
        <v>0.01</v>
      </c>
      <c r="H14" s="171">
        <v>0.05</v>
      </c>
      <c r="I14" s="170">
        <v>0.05</v>
      </c>
      <c r="J14" s="172">
        <v>0.01</v>
      </c>
      <c r="L14" s="169" t="s">
        <v>111</v>
      </c>
      <c r="M14" s="170">
        <v>0.01</v>
      </c>
      <c r="N14" s="171">
        <v>0.05</v>
      </c>
      <c r="O14" s="170">
        <v>0.05</v>
      </c>
      <c r="P14" s="172">
        <v>0.01</v>
      </c>
    </row>
    <row r="15" spans="1:16" s="156" customFormat="1" ht="13.5" thickTop="1">
      <c r="A15" s="166">
        <v>30</v>
      </c>
      <c r="B15" s="167">
        <v>0.662</v>
      </c>
      <c r="C15" s="168">
        <v>0.986</v>
      </c>
      <c r="F15" s="173">
        <v>50</v>
      </c>
      <c r="G15" s="174">
        <v>4.88</v>
      </c>
      <c r="H15" s="175">
        <v>3.99</v>
      </c>
      <c r="I15" s="174">
        <v>2.15</v>
      </c>
      <c r="J15" s="176">
        <v>1.95</v>
      </c>
      <c r="L15" s="173">
        <v>50</v>
      </c>
      <c r="M15" s="174">
        <v>1.88</v>
      </c>
      <c r="N15" s="175">
        <v>0.99</v>
      </c>
      <c r="O15" s="174">
        <v>-0.85</v>
      </c>
      <c r="P15" s="176">
        <v>-1.05</v>
      </c>
    </row>
    <row r="16" spans="1:16" s="156" customFormat="1" ht="12.75">
      <c r="A16" s="166">
        <v>35</v>
      </c>
      <c r="B16" s="167">
        <v>0.621</v>
      </c>
      <c r="C16" s="168">
        <v>0.923</v>
      </c>
      <c r="F16" s="173">
        <v>75</v>
      </c>
      <c r="G16" s="174">
        <v>4.59</v>
      </c>
      <c r="H16" s="175">
        <v>3.87</v>
      </c>
      <c r="I16" s="174">
        <v>2.27</v>
      </c>
      <c r="J16" s="176">
        <v>2.08</v>
      </c>
      <c r="L16" s="173">
        <v>75</v>
      </c>
      <c r="M16" s="174">
        <v>1.59</v>
      </c>
      <c r="N16" s="175">
        <v>0.87</v>
      </c>
      <c r="O16" s="174">
        <v>-0.73</v>
      </c>
      <c r="P16" s="176">
        <v>-0.92</v>
      </c>
    </row>
    <row r="17" spans="1:16" s="156" customFormat="1" ht="12.75">
      <c r="A17" s="166">
        <v>40</v>
      </c>
      <c r="B17" s="167">
        <v>0.587</v>
      </c>
      <c r="C17" s="168">
        <v>0.87</v>
      </c>
      <c r="F17" s="173">
        <v>100</v>
      </c>
      <c r="G17" s="174">
        <v>4.39</v>
      </c>
      <c r="H17" s="175">
        <v>3.77</v>
      </c>
      <c r="I17" s="174">
        <v>2.35</v>
      </c>
      <c r="J17" s="176">
        <v>2.18</v>
      </c>
      <c r="L17" s="173">
        <v>100</v>
      </c>
      <c r="M17" s="174">
        <v>1.39</v>
      </c>
      <c r="N17" s="175">
        <v>0.77</v>
      </c>
      <c r="O17" s="174">
        <v>-0.65</v>
      </c>
      <c r="P17" s="176">
        <v>-0.82</v>
      </c>
    </row>
    <row r="18" spans="1:16" s="156" customFormat="1" ht="12.75">
      <c r="A18" s="166">
        <v>45</v>
      </c>
      <c r="B18" s="167">
        <v>0.558</v>
      </c>
      <c r="C18" s="168">
        <v>0.825</v>
      </c>
      <c r="F18" s="173">
        <v>125</v>
      </c>
      <c r="G18" s="174">
        <v>4.24</v>
      </c>
      <c r="H18" s="175">
        <v>3.71</v>
      </c>
      <c r="I18" s="174">
        <v>2.4</v>
      </c>
      <c r="J18" s="176">
        <v>2.24</v>
      </c>
      <c r="L18" s="173">
        <v>125</v>
      </c>
      <c r="M18" s="174">
        <v>1.24</v>
      </c>
      <c r="N18" s="175">
        <v>0.71</v>
      </c>
      <c r="O18" s="174">
        <v>-0.6</v>
      </c>
      <c r="P18" s="176">
        <v>-0.76</v>
      </c>
    </row>
    <row r="19" spans="1:16" s="156" customFormat="1" ht="12.75">
      <c r="A19" s="166">
        <v>50</v>
      </c>
      <c r="B19" s="167">
        <v>0.534</v>
      </c>
      <c r="C19" s="168">
        <v>0.787</v>
      </c>
      <c r="F19" s="173">
        <v>150</v>
      </c>
      <c r="G19" s="174">
        <v>4.13</v>
      </c>
      <c r="H19" s="175">
        <v>3.65</v>
      </c>
      <c r="I19" s="174">
        <v>2.45</v>
      </c>
      <c r="J19" s="176">
        <v>2.29</v>
      </c>
      <c r="L19" s="173">
        <v>150</v>
      </c>
      <c r="M19" s="174">
        <v>1.13</v>
      </c>
      <c r="N19" s="175">
        <v>0.65</v>
      </c>
      <c r="O19" s="174">
        <v>-0.55</v>
      </c>
      <c r="P19" s="176">
        <v>-0.71</v>
      </c>
    </row>
    <row r="20" spans="1:16" s="156" customFormat="1" ht="12.75">
      <c r="A20" s="166"/>
      <c r="B20" s="167"/>
      <c r="C20" s="168"/>
      <c r="F20" s="173"/>
      <c r="G20" s="174"/>
      <c r="H20" s="175"/>
      <c r="I20" s="174"/>
      <c r="J20" s="176"/>
      <c r="L20" s="173"/>
      <c r="M20" s="174"/>
      <c r="N20" s="175"/>
      <c r="O20" s="174"/>
      <c r="P20" s="176"/>
    </row>
    <row r="21" spans="1:16" s="156" customFormat="1" ht="12.75">
      <c r="A21" s="166">
        <v>60</v>
      </c>
      <c r="B21" s="167">
        <v>0.492</v>
      </c>
      <c r="C21" s="168">
        <v>0.723</v>
      </c>
      <c r="F21" s="173">
        <v>200</v>
      </c>
      <c r="G21" s="174">
        <v>3.98</v>
      </c>
      <c r="H21" s="175">
        <v>3.57</v>
      </c>
      <c r="I21" s="174">
        <v>2.51</v>
      </c>
      <c r="J21" s="176">
        <v>2.37</v>
      </c>
      <c r="L21" s="173">
        <v>200</v>
      </c>
      <c r="M21" s="174">
        <v>0.98</v>
      </c>
      <c r="N21" s="175">
        <v>0.57</v>
      </c>
      <c r="O21" s="174">
        <v>-0.49</v>
      </c>
      <c r="P21" s="176">
        <v>-0.63</v>
      </c>
    </row>
    <row r="22" spans="1:16" s="156" customFormat="1" ht="12.75">
      <c r="A22" s="166">
        <v>70</v>
      </c>
      <c r="B22" s="167">
        <v>0.459</v>
      </c>
      <c r="C22" s="168">
        <v>0.673</v>
      </c>
      <c r="F22" s="173">
        <v>250</v>
      </c>
      <c r="G22" s="174">
        <v>3.87</v>
      </c>
      <c r="H22" s="175">
        <v>3.52</v>
      </c>
      <c r="I22" s="174">
        <v>2.55</v>
      </c>
      <c r="J22" s="176">
        <v>2.42</v>
      </c>
      <c r="L22" s="173">
        <v>250</v>
      </c>
      <c r="M22" s="174">
        <v>0.87</v>
      </c>
      <c r="N22" s="175">
        <v>0.52</v>
      </c>
      <c r="O22" s="174">
        <v>-0.45</v>
      </c>
      <c r="P22" s="176">
        <v>-0.58</v>
      </c>
    </row>
    <row r="23" spans="1:16" s="156" customFormat="1" ht="12.75">
      <c r="A23" s="166">
        <v>80</v>
      </c>
      <c r="B23" s="167">
        <v>0.432</v>
      </c>
      <c r="C23" s="168">
        <v>0.631</v>
      </c>
      <c r="F23" s="173">
        <v>300</v>
      </c>
      <c r="G23" s="174">
        <v>3.79</v>
      </c>
      <c r="H23" s="175">
        <v>3.47</v>
      </c>
      <c r="I23" s="174">
        <v>2.59</v>
      </c>
      <c r="J23" s="176">
        <v>2.46</v>
      </c>
      <c r="L23" s="173">
        <v>300</v>
      </c>
      <c r="M23" s="174">
        <v>0.79</v>
      </c>
      <c r="N23" s="175">
        <v>0.47</v>
      </c>
      <c r="O23" s="174">
        <v>-0.41</v>
      </c>
      <c r="P23" s="176">
        <v>-0.54</v>
      </c>
    </row>
    <row r="24" spans="1:16" s="156" customFormat="1" ht="12.75">
      <c r="A24" s="166">
        <v>90</v>
      </c>
      <c r="B24" s="167">
        <v>0.409</v>
      </c>
      <c r="C24" s="168">
        <v>0.596</v>
      </c>
      <c r="F24" s="173">
        <v>350</v>
      </c>
      <c r="G24" s="174">
        <v>3.72</v>
      </c>
      <c r="H24" s="175">
        <v>3.44</v>
      </c>
      <c r="I24" s="174">
        <v>2.62</v>
      </c>
      <c r="J24" s="176">
        <v>2.5</v>
      </c>
      <c r="L24" s="173">
        <v>350</v>
      </c>
      <c r="M24" s="174">
        <v>0.72</v>
      </c>
      <c r="N24" s="175">
        <v>0.44</v>
      </c>
      <c r="O24" s="174">
        <v>-0.38</v>
      </c>
      <c r="P24" s="176">
        <v>-0.5</v>
      </c>
    </row>
    <row r="25" spans="1:16" s="156" customFormat="1" ht="12.75">
      <c r="A25" s="166">
        <v>100</v>
      </c>
      <c r="B25" s="167">
        <v>0.389</v>
      </c>
      <c r="C25" s="168">
        <v>0.567</v>
      </c>
      <c r="F25" s="173">
        <v>400</v>
      </c>
      <c r="G25" s="174">
        <v>3.67</v>
      </c>
      <c r="H25" s="175">
        <v>3.41</v>
      </c>
      <c r="I25" s="174">
        <v>2.64</v>
      </c>
      <c r="J25" s="176">
        <v>2.52</v>
      </c>
      <c r="L25" s="173">
        <v>400</v>
      </c>
      <c r="M25" s="174">
        <v>0.67</v>
      </c>
      <c r="N25" s="175">
        <v>0.41</v>
      </c>
      <c r="O25" s="174">
        <v>-0.36</v>
      </c>
      <c r="P25" s="176">
        <v>-0.48</v>
      </c>
    </row>
    <row r="26" spans="1:16" s="156" customFormat="1" ht="12.75">
      <c r="A26" s="166"/>
      <c r="B26" s="167"/>
      <c r="C26" s="168"/>
      <c r="F26" s="173">
        <v>450</v>
      </c>
      <c r="G26" s="174">
        <v>3.63</v>
      </c>
      <c r="H26" s="175">
        <v>3.39</v>
      </c>
      <c r="I26" s="174">
        <v>2.69</v>
      </c>
      <c r="J26" s="176">
        <v>2.55</v>
      </c>
      <c r="L26" s="173">
        <v>450</v>
      </c>
      <c r="M26" s="174">
        <v>0.63</v>
      </c>
      <c r="N26" s="175">
        <v>0.39</v>
      </c>
      <c r="O26" s="174">
        <v>-0.31</v>
      </c>
      <c r="P26" s="176">
        <v>-0.45</v>
      </c>
    </row>
    <row r="27" spans="1:16" s="156" customFormat="1" ht="12.75">
      <c r="A27" s="166">
        <v>125</v>
      </c>
      <c r="B27" s="167">
        <v>0.35</v>
      </c>
      <c r="C27" s="168">
        <v>0.567</v>
      </c>
      <c r="F27" s="173">
        <v>500</v>
      </c>
      <c r="G27" s="174">
        <v>3.6</v>
      </c>
      <c r="H27" s="175">
        <v>3.37</v>
      </c>
      <c r="I27" s="174">
        <v>2.67</v>
      </c>
      <c r="J27" s="176">
        <v>2.57</v>
      </c>
      <c r="L27" s="173">
        <v>500</v>
      </c>
      <c r="M27" s="174">
        <v>0.6</v>
      </c>
      <c r="N27" s="175">
        <v>0.37</v>
      </c>
      <c r="O27" s="174">
        <v>-0.33</v>
      </c>
      <c r="P27" s="176">
        <v>-0.43</v>
      </c>
    </row>
    <row r="28" spans="1:16" s="156" customFormat="1" ht="12.75">
      <c r="A28" s="166">
        <v>150</v>
      </c>
      <c r="B28" s="167">
        <v>0.321</v>
      </c>
      <c r="C28" s="168">
        <v>0.508</v>
      </c>
      <c r="F28" s="173">
        <v>550</v>
      </c>
      <c r="G28" s="174">
        <v>3.57</v>
      </c>
      <c r="H28" s="175">
        <v>3.35</v>
      </c>
      <c r="I28" s="174">
        <v>2.69</v>
      </c>
      <c r="J28" s="176">
        <v>2.58</v>
      </c>
      <c r="L28" s="173">
        <v>550</v>
      </c>
      <c r="M28" s="174">
        <v>0.57</v>
      </c>
      <c r="N28" s="175">
        <v>0.35</v>
      </c>
      <c r="O28" s="174">
        <v>-0.31</v>
      </c>
      <c r="P28" s="176">
        <v>-0.42</v>
      </c>
    </row>
    <row r="29" spans="1:16" s="156" customFormat="1" ht="12.75">
      <c r="A29" s="166">
        <v>175</v>
      </c>
      <c r="B29" s="167">
        <v>0.298</v>
      </c>
      <c r="C29" s="168">
        <v>0.464</v>
      </c>
      <c r="F29" s="173">
        <v>600</v>
      </c>
      <c r="G29" s="174">
        <v>3.54</v>
      </c>
      <c r="H29" s="175">
        <v>3.34</v>
      </c>
      <c r="I29" s="174">
        <v>2.7</v>
      </c>
      <c r="J29" s="176">
        <v>2.6</v>
      </c>
      <c r="L29" s="173">
        <v>600</v>
      </c>
      <c r="M29" s="174">
        <v>0.54</v>
      </c>
      <c r="N29" s="175">
        <v>0.34</v>
      </c>
      <c r="O29" s="174">
        <v>-0.3</v>
      </c>
      <c r="P29" s="176">
        <v>-0.4</v>
      </c>
    </row>
    <row r="30" spans="1:16" s="156" customFormat="1" ht="12.75">
      <c r="A30" s="166">
        <v>200</v>
      </c>
      <c r="B30" s="167">
        <v>0.28</v>
      </c>
      <c r="C30" s="168">
        <v>0.43</v>
      </c>
      <c r="F30" s="173"/>
      <c r="G30" s="174"/>
      <c r="H30" s="175"/>
      <c r="I30" s="174"/>
      <c r="J30" s="176"/>
      <c r="L30" s="173"/>
      <c r="M30" s="174"/>
      <c r="N30" s="175"/>
      <c r="O30" s="174"/>
      <c r="P30" s="176"/>
    </row>
    <row r="31" spans="1:16" s="156" customFormat="1" ht="12.75">
      <c r="A31" s="166"/>
      <c r="B31" s="167"/>
      <c r="C31" s="168"/>
      <c r="F31" s="173">
        <v>650</v>
      </c>
      <c r="G31" s="174">
        <v>3.52</v>
      </c>
      <c r="H31" s="175">
        <v>3.33</v>
      </c>
      <c r="I31" s="174">
        <v>2.71</v>
      </c>
      <c r="J31" s="176">
        <v>2.61</v>
      </c>
      <c r="L31" s="173">
        <v>650</v>
      </c>
      <c r="M31" s="174">
        <v>0.52</v>
      </c>
      <c r="N31" s="175">
        <v>0.33</v>
      </c>
      <c r="O31" s="174">
        <v>-0.29</v>
      </c>
      <c r="P31" s="176">
        <v>-0.39</v>
      </c>
    </row>
    <row r="32" spans="1:16" s="156" customFormat="1" ht="12.75">
      <c r="A32" s="166">
        <v>250</v>
      </c>
      <c r="B32" s="167">
        <v>0.251</v>
      </c>
      <c r="C32" s="168">
        <v>0.403</v>
      </c>
      <c r="F32" s="173">
        <v>700</v>
      </c>
      <c r="G32" s="174">
        <v>3.5</v>
      </c>
      <c r="H32" s="175">
        <v>3.31</v>
      </c>
      <c r="I32" s="174">
        <v>2.71</v>
      </c>
      <c r="J32" s="176">
        <v>2.62</v>
      </c>
      <c r="L32" s="173">
        <v>700</v>
      </c>
      <c r="M32" s="174">
        <v>0.5</v>
      </c>
      <c r="N32" s="175">
        <v>0.31</v>
      </c>
      <c r="O32" s="174">
        <v>-0.29</v>
      </c>
      <c r="P32" s="176">
        <v>-0.38</v>
      </c>
    </row>
    <row r="33" spans="1:16" s="156" customFormat="1" ht="12.75">
      <c r="A33" s="166">
        <v>300</v>
      </c>
      <c r="B33" s="167">
        <v>0.23</v>
      </c>
      <c r="C33" s="168">
        <v>0.36</v>
      </c>
      <c r="F33" s="173">
        <v>750</v>
      </c>
      <c r="G33" s="174">
        <v>3.48</v>
      </c>
      <c r="H33" s="175">
        <v>3.3</v>
      </c>
      <c r="I33" s="174">
        <v>2.73</v>
      </c>
      <c r="J33" s="176">
        <v>2.64</v>
      </c>
      <c r="L33" s="173">
        <v>750</v>
      </c>
      <c r="M33" s="174">
        <v>0.48</v>
      </c>
      <c r="N33" s="175">
        <v>0.3</v>
      </c>
      <c r="O33" s="174">
        <v>-0.27</v>
      </c>
      <c r="P33" s="176">
        <v>-0.36</v>
      </c>
    </row>
    <row r="34" spans="1:16" s="156" customFormat="1" ht="12.75">
      <c r="A34" s="166">
        <v>350</v>
      </c>
      <c r="B34" s="167">
        <v>0.213</v>
      </c>
      <c r="C34" s="168">
        <v>0.329</v>
      </c>
      <c r="F34" s="173">
        <v>800</v>
      </c>
      <c r="G34" s="174">
        <v>3.46</v>
      </c>
      <c r="H34" s="175">
        <v>3.29</v>
      </c>
      <c r="I34" s="174">
        <v>2.74</v>
      </c>
      <c r="J34" s="176">
        <v>2.65</v>
      </c>
      <c r="L34" s="173">
        <v>800</v>
      </c>
      <c r="M34" s="174">
        <v>0.46</v>
      </c>
      <c r="N34" s="175">
        <v>0.29</v>
      </c>
      <c r="O34" s="174">
        <v>-0.26</v>
      </c>
      <c r="P34" s="176">
        <v>-0.35</v>
      </c>
    </row>
    <row r="35" spans="1:16" s="156" customFormat="1" ht="12.75">
      <c r="A35" s="166">
        <v>400</v>
      </c>
      <c r="B35" s="167">
        <v>0.2</v>
      </c>
      <c r="C35" s="168">
        <v>0.305</v>
      </c>
      <c r="F35" s="173">
        <v>850</v>
      </c>
      <c r="G35" s="174">
        <v>3.45</v>
      </c>
      <c r="H35" s="175">
        <v>3.28</v>
      </c>
      <c r="I35" s="174">
        <v>2.74</v>
      </c>
      <c r="J35" s="176">
        <v>2.66</v>
      </c>
      <c r="L35" s="173">
        <v>850</v>
      </c>
      <c r="M35" s="174">
        <v>0.45</v>
      </c>
      <c r="N35" s="175">
        <v>0.28</v>
      </c>
      <c r="O35" s="174">
        <v>-0.26</v>
      </c>
      <c r="P35" s="176">
        <v>-0.34</v>
      </c>
    </row>
    <row r="36" spans="1:16" s="156" customFormat="1" ht="12.75">
      <c r="A36" s="166">
        <v>450</v>
      </c>
      <c r="B36" s="167">
        <v>0.188</v>
      </c>
      <c r="C36" s="168">
        <v>0.269</v>
      </c>
      <c r="F36" s="173">
        <v>900</v>
      </c>
      <c r="G36" s="174">
        <v>3.43</v>
      </c>
      <c r="H36" s="175">
        <v>3.28</v>
      </c>
      <c r="I36" s="174">
        <v>2.75</v>
      </c>
      <c r="J36" s="176">
        <v>2.66</v>
      </c>
      <c r="L36" s="173">
        <v>900</v>
      </c>
      <c r="M36" s="174">
        <v>0.43</v>
      </c>
      <c r="N36" s="175">
        <v>0.28</v>
      </c>
      <c r="O36" s="174">
        <v>-0.25</v>
      </c>
      <c r="P36" s="176">
        <v>-0.34</v>
      </c>
    </row>
    <row r="37" spans="1:16" s="156" customFormat="1" ht="12.75">
      <c r="A37" s="177">
        <v>500</v>
      </c>
      <c r="B37" s="178">
        <v>0.179</v>
      </c>
      <c r="C37" s="179">
        <v>0.255</v>
      </c>
      <c r="F37" s="173">
        <v>950</v>
      </c>
      <c r="G37" s="174">
        <v>3.42</v>
      </c>
      <c r="H37" s="175">
        <v>3.27</v>
      </c>
      <c r="I37" s="174">
        <v>2.76</v>
      </c>
      <c r="J37" s="176">
        <v>2.67</v>
      </c>
      <c r="L37" s="173">
        <v>950</v>
      </c>
      <c r="M37" s="174">
        <v>0.42</v>
      </c>
      <c r="N37" s="175">
        <v>0.27</v>
      </c>
      <c r="O37" s="174">
        <v>-0.24</v>
      </c>
      <c r="P37" s="176">
        <v>-0.33</v>
      </c>
    </row>
    <row r="38" spans="1:16" s="156" customFormat="1" ht="12.75">
      <c r="A38" s="155"/>
      <c r="F38" s="173">
        <v>1000</v>
      </c>
      <c r="G38" s="174">
        <v>3.41</v>
      </c>
      <c r="H38" s="175">
        <v>3.26</v>
      </c>
      <c r="I38" s="174">
        <v>2.76</v>
      </c>
      <c r="J38" s="176">
        <v>2.68</v>
      </c>
      <c r="L38" s="173">
        <v>1000</v>
      </c>
      <c r="M38" s="174">
        <v>0.41</v>
      </c>
      <c r="N38" s="175">
        <v>0.26</v>
      </c>
      <c r="O38" s="174">
        <v>-0.24</v>
      </c>
      <c r="P38" s="176">
        <v>-0.32</v>
      </c>
    </row>
    <row r="39" spans="1:16" s="156" customFormat="1" ht="12.75">
      <c r="A39" s="155"/>
      <c r="F39" s="173"/>
      <c r="G39" s="174"/>
      <c r="H39" s="175"/>
      <c r="I39" s="174"/>
      <c r="J39" s="176"/>
      <c r="L39" s="173"/>
      <c r="M39" s="174"/>
      <c r="N39" s="175"/>
      <c r="O39" s="174"/>
      <c r="P39" s="176"/>
    </row>
    <row r="40" spans="1:16" s="156" customFormat="1" ht="12.75">
      <c r="A40" s="155"/>
      <c r="F40" s="173">
        <v>1200</v>
      </c>
      <c r="G40" s="174">
        <v>3.37</v>
      </c>
      <c r="H40" s="175">
        <v>3.24</v>
      </c>
      <c r="I40" s="174">
        <v>2.78</v>
      </c>
      <c r="J40" s="176">
        <v>2.71</v>
      </c>
      <c r="L40" s="173">
        <v>1200</v>
      </c>
      <c r="M40" s="174">
        <v>0.37</v>
      </c>
      <c r="N40" s="175">
        <v>0.24</v>
      </c>
      <c r="O40" s="174">
        <v>-0.22</v>
      </c>
      <c r="P40" s="176">
        <v>-0.29</v>
      </c>
    </row>
    <row r="41" spans="1:16" s="156" customFormat="1" ht="12.75">
      <c r="A41" s="155"/>
      <c r="F41" s="173">
        <v>1400</v>
      </c>
      <c r="G41" s="174">
        <v>3.34</v>
      </c>
      <c r="H41" s="175">
        <v>3.22</v>
      </c>
      <c r="I41" s="174">
        <v>2.8</v>
      </c>
      <c r="J41" s="176">
        <v>2.72</v>
      </c>
      <c r="L41" s="173">
        <v>1400</v>
      </c>
      <c r="M41" s="174">
        <v>0.34</v>
      </c>
      <c r="N41" s="175">
        <v>0.22</v>
      </c>
      <c r="O41" s="174">
        <v>-0.2</v>
      </c>
      <c r="P41" s="176">
        <v>-0.28</v>
      </c>
    </row>
    <row r="42" spans="1:16" s="156" customFormat="1" ht="12.75">
      <c r="A42" s="155"/>
      <c r="F42" s="173">
        <v>1600</v>
      </c>
      <c r="G42" s="174">
        <v>3.32</v>
      </c>
      <c r="H42" s="175">
        <v>3.21</v>
      </c>
      <c r="I42" s="174">
        <v>2.81</v>
      </c>
      <c r="J42" s="176">
        <v>2.74</v>
      </c>
      <c r="L42" s="173">
        <v>1600</v>
      </c>
      <c r="M42" s="174">
        <v>0.32</v>
      </c>
      <c r="N42" s="175">
        <v>0.21</v>
      </c>
      <c r="O42" s="174">
        <v>-0.19</v>
      </c>
      <c r="P42" s="176">
        <v>-0.26</v>
      </c>
    </row>
    <row r="43" spans="1:16" s="156" customFormat="1" ht="12.75">
      <c r="A43" s="155"/>
      <c r="F43" s="173">
        <v>1800</v>
      </c>
      <c r="G43" s="174">
        <v>3.3</v>
      </c>
      <c r="H43" s="175">
        <v>3.2</v>
      </c>
      <c r="I43" s="174">
        <v>2.82</v>
      </c>
      <c r="J43" s="176">
        <v>2.76</v>
      </c>
      <c r="L43" s="173">
        <v>1800</v>
      </c>
      <c r="M43" s="174">
        <v>0.3</v>
      </c>
      <c r="N43" s="175">
        <v>0.2</v>
      </c>
      <c r="O43" s="174">
        <v>-0.18</v>
      </c>
      <c r="P43" s="176">
        <v>-0.24</v>
      </c>
    </row>
    <row r="44" spans="1:16" s="156" customFormat="1" ht="12.75">
      <c r="A44" s="155"/>
      <c r="F44" s="180">
        <v>2000</v>
      </c>
      <c r="G44" s="181">
        <v>3.28</v>
      </c>
      <c r="H44" s="182">
        <v>3.18</v>
      </c>
      <c r="I44" s="181">
        <v>2.83</v>
      </c>
      <c r="J44" s="183">
        <v>2.77</v>
      </c>
      <c r="L44" s="180">
        <v>2000</v>
      </c>
      <c r="M44" s="181">
        <v>0.28</v>
      </c>
      <c r="N44" s="182">
        <v>0.18</v>
      </c>
      <c r="O44" s="181">
        <v>-0.17</v>
      </c>
      <c r="P44" s="183">
        <v>-0.23</v>
      </c>
    </row>
    <row r="45" s="156" customFormat="1" ht="12.75">
      <c r="A45" s="155"/>
    </row>
    <row r="46" s="156" customFormat="1" ht="12.75">
      <c r="A46" s="155"/>
    </row>
    <row r="49" spans="1:16" ht="12.75">
      <c r="A49" s="156"/>
      <c r="B49" s="156" t="s">
        <v>184</v>
      </c>
      <c r="C49" s="156"/>
      <c r="D49" s="156"/>
      <c r="E49" s="156"/>
      <c r="F49" s="156"/>
      <c r="G49" s="156"/>
      <c r="H49" s="156"/>
      <c r="I49" s="156"/>
      <c r="J49" s="156"/>
      <c r="K49" s="156"/>
      <c r="L49" s="156"/>
      <c r="M49" s="156"/>
      <c r="N49" s="156"/>
      <c r="O49" s="156"/>
      <c r="P49" s="156"/>
    </row>
    <row r="50" spans="1:16" ht="12.75">
      <c r="A50" s="227">
        <v>2</v>
      </c>
      <c r="B50" s="156" t="s">
        <v>185</v>
      </c>
      <c r="C50" s="156"/>
      <c r="D50" s="156"/>
      <c r="E50" s="156"/>
      <c r="F50" s="156"/>
      <c r="G50" s="156"/>
      <c r="H50" s="156"/>
      <c r="I50" s="156"/>
      <c r="J50" s="156"/>
      <c r="K50" s="156"/>
      <c r="L50" s="156"/>
      <c r="M50" s="156"/>
      <c r="N50" s="156"/>
      <c r="O50" s="156"/>
      <c r="P50" s="156"/>
    </row>
    <row r="51" spans="1:16" ht="13.5" thickBot="1">
      <c r="A51" s="228" t="s">
        <v>186</v>
      </c>
      <c r="B51" s="229">
        <v>1</v>
      </c>
      <c r="C51" s="229">
        <f>B51+A50</f>
        <v>3</v>
      </c>
      <c r="D51" s="229">
        <f>C51+A50</f>
        <v>5</v>
      </c>
      <c r="E51" s="229">
        <f>D51+A50</f>
        <v>7</v>
      </c>
      <c r="F51" s="229">
        <f>E51+A50</f>
        <v>9</v>
      </c>
      <c r="G51" s="229">
        <f>F51+A50</f>
        <v>11</v>
      </c>
      <c r="H51" s="229">
        <f>G51+A50</f>
        <v>13</v>
      </c>
      <c r="I51" s="229">
        <f>H51+A50</f>
        <v>15</v>
      </c>
      <c r="J51" s="229">
        <f>I51+A50</f>
        <v>17</v>
      </c>
      <c r="K51" s="229">
        <f>J51+A50</f>
        <v>19</v>
      </c>
      <c r="L51" s="229">
        <f>K51+A50</f>
        <v>21</v>
      </c>
      <c r="M51" s="229">
        <f>L51+A50</f>
        <v>23</v>
      </c>
      <c r="N51" s="229">
        <f>M51+A50</f>
        <v>25</v>
      </c>
      <c r="O51" s="229">
        <f>N51+A50</f>
        <v>27</v>
      </c>
      <c r="P51" s="230">
        <f>O51+A50</f>
        <v>29</v>
      </c>
    </row>
    <row r="52" spans="1:16" ht="12.75">
      <c r="A52" s="231">
        <v>1</v>
      </c>
      <c r="B52" s="232">
        <f>CHIDIST(B51,A52)</f>
        <v>0.31731081309762943</v>
      </c>
      <c r="C52" s="232">
        <f>CHIDIST(C51,A52)</f>
        <v>0.08326454039018098</v>
      </c>
      <c r="D52" s="232">
        <f>CHIDIST(D51,A52)</f>
        <v>0.025347320288920873</v>
      </c>
      <c r="E52" s="232">
        <f>CHIDIST(E51,A52)</f>
        <v>0.00815097193016913</v>
      </c>
      <c r="F52" s="232">
        <f>CHIDIST(F51,A52)</f>
        <v>0.0026997961257220707</v>
      </c>
      <c r="G52" s="232">
        <f>CHIDIST(G51,A52)</f>
        <v>0.0009111189002372848</v>
      </c>
      <c r="H52" s="232">
        <f>CHIDIST(H51,A52)</f>
        <v>0.00031149097896029574</v>
      </c>
      <c r="I52" s="232">
        <f>CHIDIST(I51,A52)</f>
        <v>0.00010751117870222296</v>
      </c>
      <c r="J52" s="232">
        <f>CHIDIST(J51,A52)</f>
        <v>3.7379818675507596E-05</v>
      </c>
      <c r="K52" s="232">
        <f>CHIDIST(K51,A52)</f>
        <v>1.3071845407799153E-05</v>
      </c>
      <c r="L52" s="232">
        <f>CHIDIST(L51,A52)</f>
        <v>4.5928337182618365E-06</v>
      </c>
      <c r="M52" s="232">
        <f>CHIDIST(M51,A52)</f>
        <v>1.6200140005390409E-06</v>
      </c>
      <c r="N52" s="232">
        <f>CHIDIST(N51,A52)</f>
        <v>5.733031473636649E-07</v>
      </c>
      <c r="O52" s="232">
        <f>CHIDIST(O51,A52)</f>
        <v>2.034554621997092E-07</v>
      </c>
      <c r="P52" s="233">
        <f>CHIDIST(P51,A52)</f>
        <v>7.237829887604827E-08</v>
      </c>
    </row>
    <row r="53" spans="1:16" ht="12.75">
      <c r="A53" s="231">
        <f>A52+1</f>
        <v>2</v>
      </c>
      <c r="B53" s="232">
        <f>CHIDIST(B51,A53)</f>
        <v>0.6065306631317098</v>
      </c>
      <c r="C53" s="232">
        <f>CHIDIST(C51,A53)</f>
        <v>0.22313016015773796</v>
      </c>
      <c r="D53" s="232">
        <f>CHIDIST(D51,A53)</f>
        <v>0.08208499862732305</v>
      </c>
      <c r="E53" s="232">
        <f>CHIDIST(E51,A53)</f>
        <v>0.030197383423578212</v>
      </c>
      <c r="F53" s="232">
        <f>CHIDIST(F51,A53)</f>
        <v>0.01110899653870573</v>
      </c>
      <c r="G53" s="232">
        <f>CHIDIST(G51,A53)</f>
        <v>0.004086771438634551</v>
      </c>
      <c r="H53" s="232">
        <f>CHIDIST(H51,A53)</f>
        <v>0.001503439193040289</v>
      </c>
      <c r="I53" s="232">
        <f>CHIDIST(I51,A53)</f>
        <v>0.0005530843701709062</v>
      </c>
      <c r="J53" s="232">
        <f>CHIDIST(J51,A53)</f>
        <v>0.00020346836901913206</v>
      </c>
      <c r="K53" s="232">
        <f>CHIDIST(K51,A53)</f>
        <v>7.485182989082309E-05</v>
      </c>
      <c r="L53" s="232">
        <f>CHIDIST(L51,A53)</f>
        <v>2.7536449350895857E-05</v>
      </c>
      <c r="M53" s="232">
        <f>CHIDIST(M51,A53)</f>
        <v>1.0130093599053295E-05</v>
      </c>
      <c r="N53" s="232">
        <f>CHIDIST(N51,A53)</f>
        <v>3.726653172234133E-06</v>
      </c>
      <c r="O53" s="232">
        <f>CHIDIST(O51,A53)</f>
        <v>1.370959086441275E-06</v>
      </c>
      <c r="P53" s="233">
        <f>CHIDIST(P51,A53)</f>
        <v>5.043476625889277E-07</v>
      </c>
    </row>
    <row r="54" spans="1:16" ht="12.75">
      <c r="A54" s="231">
        <f aca="true" t="shared" si="0" ref="A54:A74">A53+1</f>
        <v>3</v>
      </c>
      <c r="B54" s="232">
        <f>CHIDIST(B51,A54)</f>
        <v>0.8012519576642457</v>
      </c>
      <c r="C54" s="232">
        <f>CHIDIST(C51,A54)</f>
        <v>0.3916251108530209</v>
      </c>
      <c r="D54" s="232">
        <f>CHIDIST(D51,A54)</f>
        <v>0.17179712381856913</v>
      </c>
      <c r="E54" s="232">
        <f>CHIDIST(E51,A54)</f>
        <v>0.07189777012953112</v>
      </c>
      <c r="F54" s="232">
        <f>CHIDIST(F51,A54)</f>
        <v>0.02929088588225028</v>
      </c>
      <c r="G54" s="232">
        <f>CHIDIST(G51,A54)</f>
        <v>0.011725875208038973</v>
      </c>
      <c r="H54" s="232">
        <f>CHIDIST(H51,A54)</f>
        <v>0.004636605393935498</v>
      </c>
      <c r="I54" s="232">
        <f>CHIDIST(I51,A54)</f>
        <v>0.0018166489606880351</v>
      </c>
      <c r="J54" s="232">
        <f>CHIDIST(J51,A54)</f>
        <v>0.0007067423814108234</v>
      </c>
      <c r="K54" s="232">
        <f>CHIDIST(K51,A54)</f>
        <v>0.0002733988855046056</v>
      </c>
      <c r="L54" s="232">
        <f>CHIDIST(L51,A54)</f>
        <v>0.00010527618139099223</v>
      </c>
      <c r="M54" s="232">
        <f>CHIDIST(M51,A54)</f>
        <v>4.038301894093203E-05</v>
      </c>
      <c r="N54" s="232">
        <f>CHIDIST(N51,A54)</f>
        <v>1.5440498275513523E-05</v>
      </c>
      <c r="O54" s="232">
        <f>CHIDIST(O51,A54)</f>
        <v>5.887355580328599E-06</v>
      </c>
      <c r="P54" s="233">
        <f>CHIDIST(P51,A54)</f>
        <v>2.2394290015788083E-06</v>
      </c>
    </row>
    <row r="55" spans="1:16" ht="12.75">
      <c r="A55" s="231">
        <f t="shared" si="0"/>
        <v>4</v>
      </c>
      <c r="B55" s="232">
        <f>CHIDIST(B51,A55)</f>
        <v>0.9097959897321806</v>
      </c>
      <c r="C55" s="232">
        <f>CHIDIST(C51,A55)</f>
        <v>0.5578254081364487</v>
      </c>
      <c r="D55" s="232">
        <f>CHIDIST(D51,A55)</f>
        <v>0.28729749520828674</v>
      </c>
      <c r="E55" s="232">
        <f>CHIDIST(E51,A55)</f>
        <v>0.13588822541208812</v>
      </c>
      <c r="F55" s="232">
        <f>CHIDIST(F51,A55)</f>
        <v>0.061099480965573064</v>
      </c>
      <c r="G55" s="232">
        <f>CHIDIST(G51,A55)</f>
        <v>0.026564014352294777</v>
      </c>
      <c r="H55" s="232">
        <f>CHIDIST(H51,A55)</f>
        <v>0.01127579394829889</v>
      </c>
      <c r="I55" s="232">
        <f>CHIDIST(I51,A55)</f>
        <v>0.004701217146659797</v>
      </c>
      <c r="J55" s="232">
        <f>CHIDIST(J51,A55)</f>
        <v>0.0019329495057669043</v>
      </c>
      <c r="K55" s="232">
        <f>CHIDIST(K51,A55)</f>
        <v>0.0007859442138882651</v>
      </c>
      <c r="L55" s="232">
        <f>CHIDIST(L51,A55)</f>
        <v>0.00031666916754925236</v>
      </c>
      <c r="M55" s="232">
        <f>CHIDIST(M51,A55)</f>
        <v>0.0001266261699937443</v>
      </c>
      <c r="N55" s="232">
        <f>CHIDIST(N51,A55)</f>
        <v>5.030981782737704E-05</v>
      </c>
      <c r="O55" s="232">
        <f>CHIDIST(O51,A55)</f>
        <v>1.9878906754274193E-05</v>
      </c>
      <c r="P55" s="233">
        <f>CHIDIST(P51,A55)</f>
        <v>7.817388770472754E-06</v>
      </c>
    </row>
    <row r="56" spans="1:16" ht="12.75">
      <c r="A56" s="231">
        <f t="shared" si="0"/>
        <v>5</v>
      </c>
      <c r="B56" s="232">
        <f>CHIDIST(B51,A56)</f>
        <v>0.9625657732801898</v>
      </c>
      <c r="C56" s="232">
        <f>CHIDIST(C51,A56)</f>
        <v>0.6999858384141457</v>
      </c>
      <c r="D56" s="232">
        <f>CHIDIST(D51,A56)</f>
        <v>0.4158802321354353</v>
      </c>
      <c r="E56" s="232">
        <f>CHIDIST(E51,A56)</f>
        <v>0.22064031386436633</v>
      </c>
      <c r="F56" s="232">
        <f>CHIDIST(F51,A56)</f>
        <v>0.10906415984297226</v>
      </c>
      <c r="G56" s="232">
        <f>CHIDIST(G51,A56)</f>
        <v>0.051379984755474624</v>
      </c>
      <c r="H56" s="232">
        <f>CHIDIST(H51,A56)</f>
        <v>0.023378768267998326</v>
      </c>
      <c r="I56" s="232">
        <f>CHIDIST(I51,A56)</f>
        <v>0.010362337940164288</v>
      </c>
      <c r="J56" s="232">
        <f>CHIDIST(J51,A56)</f>
        <v>0.004499797031357195</v>
      </c>
      <c r="K56" s="232">
        <f>CHIDIST(K51,A56)</f>
        <v>0.001922136831396573</v>
      </c>
      <c r="L56" s="232">
        <f>CHIDIST(L51,A56)</f>
        <v>0.0008100596203694362</v>
      </c>
      <c r="M56" s="232">
        <f>CHIDIST(M51,A56)</f>
        <v>0.00033756605809675096</v>
      </c>
      <c r="N56" s="232">
        <f>CHIDIST(N51,A56)</f>
        <v>0.00013933379129957911</v>
      </c>
      <c r="O56" s="232">
        <f>CHIDIST(O51,A56)</f>
        <v>5.7042456711451014E-05</v>
      </c>
      <c r="P56" s="233">
        <f>CHIDIST(P51,A56)</f>
        <v>2.3187585810907928E-05</v>
      </c>
    </row>
    <row r="57" spans="1:16" ht="12.75">
      <c r="A57" s="231"/>
      <c r="B57" s="232"/>
      <c r="C57" s="232"/>
      <c r="D57" s="232"/>
      <c r="E57" s="232"/>
      <c r="F57" s="232"/>
      <c r="G57" s="232"/>
      <c r="H57" s="232"/>
      <c r="I57" s="232"/>
      <c r="J57" s="232"/>
      <c r="K57" s="232"/>
      <c r="L57" s="232"/>
      <c r="M57" s="232"/>
      <c r="N57" s="232"/>
      <c r="O57" s="232"/>
      <c r="P57" s="233"/>
    </row>
    <row r="58" spans="1:16" ht="12.75">
      <c r="A58" s="231">
        <f>A56+1</f>
        <v>6</v>
      </c>
      <c r="B58" s="232">
        <f>CHIDIST(B51,A58)</f>
        <v>0.9856123222022681</v>
      </c>
      <c r="C58" s="232">
        <f>CHIDIST(C51,A58)</f>
        <v>0.8088468313446783</v>
      </c>
      <c r="D58" s="232">
        <f>CHIDIST(D51,A58)</f>
        <v>0.5438131265209307</v>
      </c>
      <c r="E58" s="232">
        <f>CHIDIST(E51,A58)</f>
        <v>0.320847198900674</v>
      </c>
      <c r="F58" s="232">
        <f>CHIDIST(F51,A58)</f>
        <v>0.17357807093088604</v>
      </c>
      <c r="G58" s="232">
        <f>CHIDIST(G51,A58)</f>
        <v>0.08837643236740116</v>
      </c>
      <c r="H58" s="232">
        <f>CHIDIST(H51,A58)</f>
        <v>0.043035946904152446</v>
      </c>
      <c r="I58" s="232">
        <f>CHIDIST(I51,A58)</f>
        <v>0.020256715059097607</v>
      </c>
      <c r="J58" s="232">
        <f>CHIDIST(J51,A58)</f>
        <v>0.009283244337225735</v>
      </c>
      <c r="K58" s="232">
        <f>CHIDIST(K51,A58)</f>
        <v>0.0041636330380034805</v>
      </c>
      <c r="L58" s="232">
        <f>CHIDIST(L51,A58)</f>
        <v>0.0018346159381472766</v>
      </c>
      <c r="M58" s="232">
        <f>CHIDIST(M51,A58)</f>
        <v>0.0007964786092880117</v>
      </c>
      <c r="N58" s="232">
        <f>CHIDIST(N51,A58)</f>
        <v>0.00034145459693272356</v>
      </c>
      <c r="O58" s="232">
        <f>CHIDIST(O51,A58)</f>
        <v>0.00014480755351671307</v>
      </c>
      <c r="P58" s="233">
        <f>CHIDIST(P51,A58)</f>
        <v>6.0836936804559156E-05</v>
      </c>
    </row>
    <row r="59" spans="1:16" ht="12.75">
      <c r="A59" s="231">
        <f t="shared" si="0"/>
        <v>7</v>
      </c>
      <c r="B59" s="232">
        <f>CHIDIST(B51,A59)</f>
        <v>0.994828536552614</v>
      </c>
      <c r="C59" s="232">
        <f>CHIDIST(C51,A59)</f>
        <v>0.8850022341945022</v>
      </c>
      <c r="D59" s="232">
        <f>CHIDIST(D51,A59)</f>
        <v>0.6599632337596608</v>
      </c>
      <c r="E59" s="232">
        <f>CHIDIST(E51,A59)</f>
        <v>0.428879838297363</v>
      </c>
      <c r="F59" s="232">
        <f>CHIDIST(F51,A59)</f>
        <v>0.2526560393236718</v>
      </c>
      <c r="G59" s="232">
        <f>CHIDIST(G51,A59)</f>
        <v>0.13861902019513975</v>
      </c>
      <c r="H59" s="232">
        <f>CHIDIST(H51,A59)</f>
        <v>0.0721083902373699</v>
      </c>
      <c r="I59" s="232">
        <f>CHIDIST(I51,A59)</f>
        <v>0.035999404645980324</v>
      </c>
      <c r="J59" s="232">
        <f>CHIDIST(J51,A59)</f>
        <v>0.017396182551147835</v>
      </c>
      <c r="K59" s="232">
        <f>CHIDIST(K51,A59)</f>
        <v>0.008187340965529973</v>
      </c>
      <c r="L59" s="232">
        <f>CHIDIST(L51,A59)</f>
        <v>0.003770150035264551</v>
      </c>
      <c r="M59" s="232">
        <f>CHIDIST(M51,A59)</f>
        <v>0.001704608031710148</v>
      </c>
      <c r="N59" s="232">
        <f>CHIDIST(N51,A59)</f>
        <v>0.0007588002549040576</v>
      </c>
      <c r="O59" s="232">
        <f>CHIDIST(O51,A59)</f>
        <v>0.00033328000245707044</v>
      </c>
      <c r="P59" s="233">
        <f>CHIDIST(P51,A59)</f>
        <v>0.00014468689521672772</v>
      </c>
    </row>
    <row r="60" spans="1:16" ht="12.75">
      <c r="A60" s="231">
        <f t="shared" si="0"/>
        <v>8</v>
      </c>
      <c r="B60" s="232">
        <f>CHIDIST(B51,A60)</f>
        <v>0.9982483774511943</v>
      </c>
      <c r="C60" s="232">
        <f>CHIDIST(C51,A60)</f>
        <v>0.9343575464415504</v>
      </c>
      <c r="D60" s="232">
        <f>CHIDIST(D51,A60)</f>
        <v>0.7575761437900814</v>
      </c>
      <c r="E60" s="232">
        <f>CHIDIST(E51,A60)</f>
        <v>0.5366326743617693</v>
      </c>
      <c r="F60" s="232">
        <f>CHIDIST(F51,A60)</f>
        <v>0.3422959558845501</v>
      </c>
      <c r="G60" s="232">
        <f>CHIDIST(G51,A60)</f>
        <v>0.2016991987319672</v>
      </c>
      <c r="H60" s="232">
        <f>CHIDIST(H51,A60)</f>
        <v>0.1118496116438854</v>
      </c>
      <c r="I60" s="232">
        <f>CHIDIST(I51,A60)</f>
        <v>0.05914545984131636</v>
      </c>
      <c r="J60" s="232">
        <f>CHIDIST(J51,A60)</f>
        <v>0.030109079693615454</v>
      </c>
      <c r="K60" s="232">
        <f>CHIDIST(K51,A60)</f>
        <v>0.014859647648000041</v>
      </c>
      <c r="L60" s="232">
        <f>CHIDIST(L51,A60)</f>
        <v>0.007147429635386931</v>
      </c>
      <c r="M60" s="232">
        <f>CHIDIST(M51,A60)</f>
        <v>0.003364246293319605</v>
      </c>
      <c r="N60" s="232">
        <f>CHIDIST(N51,A60)</f>
        <v>0.001554557843237961</v>
      </c>
      <c r="O60" s="232">
        <f>CHIDIST(O51,A60)</f>
        <v>0.0007069864639628792</v>
      </c>
      <c r="P60" s="233">
        <f>CHIDIST(P51,A60)</f>
        <v>0.0003170980856428709</v>
      </c>
    </row>
    <row r="61" spans="1:16" ht="12.75">
      <c r="A61" s="231">
        <f t="shared" si="0"/>
        <v>9</v>
      </c>
      <c r="B61" s="232">
        <f>CHIDIST(B51,A61)</f>
        <v>0.9994375026993385</v>
      </c>
      <c r="C61" s="232">
        <f>CHIDIST(C51,A61)</f>
        <v>0.9642949729431147</v>
      </c>
      <c r="D61" s="232">
        <f>CHIDIST(D51,A61)</f>
        <v>0.834308264278447</v>
      </c>
      <c r="E61" s="232">
        <f>CHIDIST(E51,A61)</f>
        <v>0.6371194225052735</v>
      </c>
      <c r="F61" s="232">
        <f>CHIDIST(F51,A61)</f>
        <v>0.43727419451784416</v>
      </c>
      <c r="G61" s="232">
        <f>CHIDIST(G51,A61)</f>
        <v>0.27570894070438096</v>
      </c>
      <c r="H61" s="232">
        <f>CHIDIST(H51,A61)</f>
        <v>0.16260626268044306</v>
      </c>
      <c r="I61" s="232">
        <f>CHIDIST(I51,A61)</f>
        <v>0.09093597754236843</v>
      </c>
      <c r="J61" s="232">
        <f>CHIDIST(J51,A61)</f>
        <v>0.04871597631980249</v>
      </c>
      <c r="K61" s="232">
        <f>CHIDIST(K51,A61)</f>
        <v>0.025192895116309736</v>
      </c>
      <c r="L61" s="232">
        <f>CHIDIST(L51,A61)</f>
        <v>0.01265042135807235</v>
      </c>
      <c r="M61" s="232">
        <f>CHIDIST(M51,A61)</f>
        <v>0.006196317392186433</v>
      </c>
      <c r="N61" s="232">
        <f>CHIDIST(N51,A61)</f>
        <v>0.0029711804866564603</v>
      </c>
      <c r="O61" s="232">
        <f>CHIDIST(O51,A61)</f>
        <v>0.001398767680076813</v>
      </c>
      <c r="P61" s="233">
        <f>CHIDIST(P51,A61)</f>
        <v>0.0006480411781466572</v>
      </c>
    </row>
    <row r="62" spans="1:16" ht="12.75">
      <c r="A62" s="231">
        <f t="shared" si="0"/>
        <v>10</v>
      </c>
      <c r="B62" s="232">
        <f>CHIDIST(B51,A62)</f>
        <v>0.9998278843703372</v>
      </c>
      <c r="C62" s="232">
        <f>CHIDIST(C51,A62)</f>
        <v>0.9814240638571875</v>
      </c>
      <c r="D62" s="232">
        <f>CHIDIST(D51,A62)</f>
        <v>0.8911780204540796</v>
      </c>
      <c r="E62" s="232">
        <f>CHIDIST(E51,A62)</f>
        <v>0.7254449597928585</v>
      </c>
      <c r="F62" s="232">
        <f>CHIDIST(F51,A62)</f>
        <v>0.5321035905202822</v>
      </c>
      <c r="G62" s="232">
        <f>CHIDIST(G51,A62)</f>
        <v>0.35751800248699217</v>
      </c>
      <c r="H62" s="232">
        <f>CHIDIST(H51,A62)</f>
        <v>0.2236718168484527</v>
      </c>
      <c r="I62" s="232">
        <f>CHIDIST(I51,A62)</f>
        <v>0.13206185630953896</v>
      </c>
      <c r="J62" s="232">
        <f>CHIDIST(J51,A62)</f>
        <v>0.07436397982686634</v>
      </c>
      <c r="K62" s="232">
        <f>CHIDIST(K51,A62)</f>
        <v>0.04026268234726188</v>
      </c>
      <c r="L62" s="232">
        <f>CHIDIST(L51,A62)</f>
        <v>0.021093565590922878</v>
      </c>
      <c r="M62" s="232">
        <f>CHIDIST(M51,A62)</f>
        <v>0.010746578385058266</v>
      </c>
      <c r="N62" s="232">
        <f>CHIDIST(N51,A62)</f>
        <v>0.0053455054880172164</v>
      </c>
      <c r="O62" s="232">
        <f>CHIDIST(O51,A62)</f>
        <v>0.002604340286756224</v>
      </c>
      <c r="P62" s="233">
        <f>CHIDIST(P51,A62)</f>
        <v>0.0012460447502000533</v>
      </c>
    </row>
    <row r="63" spans="1:16" ht="12.75">
      <c r="A63" s="231"/>
      <c r="B63" s="232"/>
      <c r="C63" s="232"/>
      <c r="D63" s="232"/>
      <c r="E63" s="232"/>
      <c r="F63" s="232"/>
      <c r="G63" s="232"/>
      <c r="H63" s="232"/>
      <c r="I63" s="232"/>
      <c r="J63" s="232"/>
      <c r="K63" s="232"/>
      <c r="L63" s="232"/>
      <c r="M63" s="232"/>
      <c r="N63" s="232"/>
      <c r="O63" s="232"/>
      <c r="P63" s="233"/>
    </row>
    <row r="64" spans="1:16" ht="12.75">
      <c r="A64" s="231">
        <f>A62+1</f>
        <v>11</v>
      </c>
      <c r="B64" s="232">
        <f>CHIDIST(B51,A64)</f>
        <v>0.9999496100513671</v>
      </c>
      <c r="C64" s="232">
        <f>CHIDIST(C51,A64)</f>
        <v>0.9907258866277375</v>
      </c>
      <c r="D64" s="232">
        <f>CHIDIST(D51,A64)</f>
        <v>0.9311666110409667</v>
      </c>
      <c r="E64" s="232">
        <f>CHIDIST(E51,A64)</f>
        <v>0.79908350401523</v>
      </c>
      <c r="F64" s="232">
        <f>CHIDIST(F51,A64)</f>
        <v>0.6218923623531896</v>
      </c>
      <c r="G64" s="232">
        <f>CHIDIST(G51,A64)</f>
        <v>0.4432632754394121</v>
      </c>
      <c r="H64" s="232">
        <f>CHIDIST(H51,A64)</f>
        <v>0.2933254054317429</v>
      </c>
      <c r="I64" s="232">
        <f>CHIDIST(I51,A64)</f>
        <v>0.18249692907108817</v>
      </c>
      <c r="J64" s="232">
        <f>CHIDIST(J51,A64)</f>
        <v>0.10787558617033423</v>
      </c>
      <c r="K64" s="232">
        <f>CHIDIST(K51,A64)</f>
        <v>0.061093509316993</v>
      </c>
      <c r="L64" s="232">
        <f>CHIDIST(L51,A64)</f>
        <v>0.033371054293534284</v>
      </c>
      <c r="M64" s="232">
        <f>CHIDIST(M51,A64)</f>
        <v>0.01767513016852263</v>
      </c>
      <c r="N64" s="232">
        <f>CHIDIST(N51,A64)</f>
        <v>0.009116681122585988</v>
      </c>
      <c r="O64" s="232">
        <f>CHIDIST(O51,A64)</f>
        <v>0.004595230711073364</v>
      </c>
      <c r="P64" s="233">
        <f>CHIDIST(P51,A64)</f>
        <v>0.002269960530439608</v>
      </c>
    </row>
    <row r="65" spans="1:16" ht="12.75">
      <c r="A65" s="231">
        <f t="shared" si="0"/>
        <v>12</v>
      </c>
      <c r="B65" s="232">
        <f>CHIDIST(B51,A65)</f>
        <v>0.9999858350626875</v>
      </c>
      <c r="C65" s="232">
        <f>CHIDIST(C51,A65)</f>
        <v>0.9955440193063492</v>
      </c>
      <c r="D65" s="232">
        <f>CHIDIST(D51,A65)</f>
        <v>0.9579789633550546</v>
      </c>
      <c r="E65" s="232">
        <f>CHIDIST(E51,A65)</f>
        <v>0.8576135595988216</v>
      </c>
      <c r="F65" s="232">
        <f>CHIDIST(F51,A65)</f>
        <v>0.7029304490303476</v>
      </c>
      <c r="G65" s="232">
        <f>CHIDIST(G51,A65)</f>
        <v>0.528918708258932</v>
      </c>
      <c r="H65" s="232">
        <f>CHIDIST(H51,A65)</f>
        <v>0.36904068361689496</v>
      </c>
      <c r="I65" s="232">
        <f>CHIDIST(I51,A65)</f>
        <v>0.24143645101363406</v>
      </c>
      <c r="J65" s="232">
        <f>CHIDIST(J51,A65)</f>
        <v>0.1495973100545571</v>
      </c>
      <c r="K65" s="232">
        <f>CHIDIST(K51,A65)</f>
        <v>0.08852844827658828</v>
      </c>
      <c r="L65" s="232">
        <f>CHIDIST(L51,A65)</f>
        <v>0.05038045109798351</v>
      </c>
      <c r="M65" s="232">
        <f>CHIDIST(M51,A65)</f>
        <v>0.02772594219630669</v>
      </c>
      <c r="N65" s="232">
        <f>CHIDIST(N51,A65)</f>
        <v>0.014822874600103574</v>
      </c>
      <c r="O65" s="232">
        <f>CHIDIST(O51,A65)</f>
        <v>0.007727195608372562</v>
      </c>
      <c r="P65" s="233">
        <f>CHIDIST(P51,A65)</f>
        <v>0.003939990077454799</v>
      </c>
    </row>
    <row r="66" spans="1:16" ht="12.75">
      <c r="A66" s="231">
        <f t="shared" si="0"/>
        <v>13</v>
      </c>
      <c r="B66" s="232">
        <f>CHIDIST(B51,A66)</f>
        <v>0.9999961652652665</v>
      </c>
      <c r="C66" s="232">
        <f>CHIDIST(C51,A66)</f>
        <v>0.9979343173945137</v>
      </c>
      <c r="D66" s="232">
        <f>CHIDIST(D51,A66)</f>
        <v>0.9751931339015856</v>
      </c>
      <c r="E66" s="232">
        <f>CHIDIST(E51,A66)</f>
        <v>0.9021515639429556</v>
      </c>
      <c r="F66" s="232">
        <f>CHIDIST(F51,A66)</f>
        <v>0.7729435451551349</v>
      </c>
      <c r="G66" s="232">
        <f>CHIDIST(G51,A66)</f>
        <v>0.6108176304466022</v>
      </c>
      <c r="H66" s="232">
        <f>CHIDIST(H51,A66)</f>
        <v>0.44781167764279867</v>
      </c>
      <c r="I66" s="232">
        <f>CHIDIST(I51,A66)</f>
        <v>0.30735277510483944</v>
      </c>
      <c r="J66" s="232">
        <f>CHIDIST(J51,A66)</f>
        <v>0.19930407465919034</v>
      </c>
      <c r="K66" s="232">
        <f>CHIDIST(K51,A66)</f>
        <v>0.12310366146507086</v>
      </c>
      <c r="L66" s="232">
        <f>CHIDIST(L51,A66)</f>
        <v>0.07292862659094508</v>
      </c>
      <c r="M66" s="232">
        <f>CHIDIST(M51,A66)</f>
        <v>0.041676284229760066</v>
      </c>
      <c r="N66" s="232">
        <f>CHIDIST(N51,A66)</f>
        <v>0.023083728039960883</v>
      </c>
      <c r="O66" s="232">
        <f>CHIDIST(O51,A66)</f>
        <v>0.012441094518740642</v>
      </c>
      <c r="P66" s="233">
        <f>CHIDIST(P51,A66)</f>
        <v>0.0065459297351473655</v>
      </c>
    </row>
    <row r="67" spans="1:16" ht="12.75">
      <c r="A67" s="231">
        <f t="shared" si="0"/>
        <v>14</v>
      </c>
      <c r="B67" s="232">
        <f>CHIDIST(B51,A67)</f>
        <v>0.9999989976203973</v>
      </c>
      <c r="C67" s="232">
        <f>CHIDIST(C51,A67)</f>
        <v>0.999074008093978</v>
      </c>
      <c r="D67" s="232">
        <f>CHIDIST(D51,A67)</f>
        <v>0.9858126882209857</v>
      </c>
      <c r="E67" s="232">
        <f>CHIDIST(E51,A67)</f>
        <v>0.9347119040900447</v>
      </c>
      <c r="F67" s="232">
        <f>CHIDIST(F51,A67)</f>
        <v>0.8310505815714029</v>
      </c>
      <c r="G67" s="232">
        <f>CHIDIST(G51,A67)</f>
        <v>0.6860360020402092</v>
      </c>
      <c r="H67" s="232">
        <f>CHIDIST(H51,A67)</f>
        <v>0.526523649499825</v>
      </c>
      <c r="I67" s="232">
        <f>CHIDIST(I51,A67)</f>
        <v>0.3781546943954524</v>
      </c>
      <c r="J67" s="232">
        <f>CHIDIST(J51,A67)</f>
        <v>0.25617786121169656</v>
      </c>
      <c r="K67" s="232">
        <f>CHIDIST(K51,A67)</f>
        <v>0.1649492443322147</v>
      </c>
      <c r="L67" s="232">
        <f>CHIDIST(L51,A67)</f>
        <v>0.10163250073590309</v>
      </c>
      <c r="M67" s="232">
        <f>CHIDIST(M51,A67)</f>
        <v>0.06026972283488583</v>
      </c>
      <c r="N67" s="232">
        <f>CHIDIST(N51,A67)</f>
        <v>0.03456739358382895</v>
      </c>
      <c r="O67" s="232">
        <f>CHIDIST(O51,A67)</f>
        <v>0.019253620082132453</v>
      </c>
      <c r="P67" s="233">
        <f>CHIDIST(P51,A67)</f>
        <v>0.010450357951723038</v>
      </c>
    </row>
    <row r="68" spans="1:16" ht="12.75">
      <c r="A68" s="231">
        <f t="shared" si="0"/>
        <v>15</v>
      </c>
      <c r="B68" s="232">
        <f>CHIDIST(B51,A68)</f>
        <v>0.9999997464355712</v>
      </c>
      <c r="C68" s="232">
        <f>CHIDIST(C51,A68)</f>
        <v>0.999597801449564</v>
      </c>
      <c r="D68" s="232">
        <f>CHIDIST(D51,A68)</f>
        <v>0.9921264114210471</v>
      </c>
      <c r="E68" s="232">
        <f>CHIDIST(E51,A68)</f>
        <v>0.9576497500588348</v>
      </c>
      <c r="F68" s="232">
        <f>CHIDIST(F51,A68)</f>
        <v>0.8775174580111484</v>
      </c>
      <c r="G68" s="232">
        <f>CHIDIST(G51,A68)</f>
        <v>0.7525943811010862</v>
      </c>
      <c r="H68" s="232">
        <f>CHIDIST(H51,A68)</f>
        <v>0.6022979526649732</v>
      </c>
      <c r="I68" s="232">
        <f>CHIDIST(I51,A68)</f>
        <v>0.45141721098034965</v>
      </c>
      <c r="J68" s="232">
        <f>CHIDIST(J51,A68)</f>
        <v>0.3188644044678984</v>
      </c>
      <c r="K68" s="232">
        <f>CHIDIST(K51,A68)</f>
        <v>0.2137338830291415</v>
      </c>
      <c r="L68" s="232">
        <f>CHIDIST(L51,A68)</f>
        <v>0.13682932000099493</v>
      </c>
      <c r="M68" s="232">
        <f>CHIDIST(M51,A68)</f>
        <v>0.08413986442575652</v>
      </c>
      <c r="N68" s="232">
        <f>CHIDIST(N51,A68)</f>
        <v>0.04994343352533314</v>
      </c>
      <c r="O68" s="232">
        <f>CHIDIST(O51,A68)</f>
        <v>0.028736350091217423</v>
      </c>
      <c r="P68" s="233">
        <f>CHIDIST(P51,A68)</f>
        <v>0.016084630262224717</v>
      </c>
    </row>
    <row r="69" spans="1:16" ht="12.75">
      <c r="A69" s="231"/>
      <c r="B69" s="232"/>
      <c r="C69" s="232"/>
      <c r="D69" s="232"/>
      <c r="E69" s="232"/>
      <c r="F69" s="232"/>
      <c r="G69" s="232"/>
      <c r="H69" s="232"/>
      <c r="I69" s="232"/>
      <c r="J69" s="232"/>
      <c r="K69" s="232"/>
      <c r="L69" s="232"/>
      <c r="M69" s="232"/>
      <c r="N69" s="232"/>
      <c r="O69" s="232"/>
      <c r="P69" s="233"/>
    </row>
    <row r="70" spans="1:16" ht="12.75">
      <c r="A70" s="231">
        <f>A68+1</f>
        <v>16</v>
      </c>
      <c r="B70" s="232">
        <f>CHIDIST(B51,A70)</f>
        <v>0.9999999378030918</v>
      </c>
      <c r="C70" s="232">
        <f>CHIDIST(C51,A70)</f>
        <v>0.9998304342717707</v>
      </c>
      <c r="D70" s="232">
        <f>CHIDIST(D51,A70)</f>
        <v>0.9957533045378419</v>
      </c>
      <c r="E70" s="232">
        <f>CHIDIST(E51,A70)</f>
        <v>0.9732610790348005</v>
      </c>
      <c r="F70" s="232">
        <f>CHIDIST(F51,A70)</f>
        <v>0.9134135312136139</v>
      </c>
      <c r="G70" s="232">
        <f>CHIDIST(G51,A70)</f>
        <v>0.8094852874249948</v>
      </c>
      <c r="H70" s="232">
        <f>CHIDIST(H51,A70)</f>
        <v>0.6727578071375843</v>
      </c>
      <c r="I70" s="232">
        <f>CHIDIST(I51,A70)</f>
        <v>0.5246385556329</v>
      </c>
      <c r="J70" s="232">
        <f>CHIDIST(J51,A70)</f>
        <v>0.3855971019036693</v>
      </c>
      <c r="K70" s="232">
        <f>CHIDIST(K51,A70)</f>
        <v>0.26866318183715643</v>
      </c>
      <c r="L70" s="232">
        <f>CHIDIST(L51,A70)</f>
        <v>0.1785105751934118</v>
      </c>
      <c r="M70" s="232">
        <f>CHIDIST(M51,A70)</f>
        <v>0.11373450531297995</v>
      </c>
      <c r="N70" s="232">
        <f>CHIDIST(N51,A70)</f>
        <v>0.06982546319790355</v>
      </c>
      <c r="O70" s="232">
        <f>CHIDIST(O51,A70)</f>
        <v>0.041483152995986886</v>
      </c>
      <c r="P70" s="233">
        <f>CHIDIST(P51,A70)</f>
        <v>0.02393611992101276</v>
      </c>
    </row>
    <row r="71" spans="1:16" ht="12.75">
      <c r="A71" s="231">
        <f t="shared" si="0"/>
        <v>17</v>
      </c>
      <c r="B71" s="232">
        <f>CHIDIST(B51,A71)</f>
        <v>0.9999999851802559</v>
      </c>
      <c r="C71" s="232">
        <f>CHIDIST(C51,A71)</f>
        <v>0.9999304982630928</v>
      </c>
      <c r="D71" s="232">
        <f>CHIDIST(D51,A71)</f>
        <v>0.9977708374289656</v>
      </c>
      <c r="E71" s="232">
        <f>CHIDIST(E51,A71)</f>
        <v>0.9835489013079298</v>
      </c>
      <c r="F71" s="232">
        <f>CHIDIST(F51,A71)</f>
        <v>0.9402618005655349</v>
      </c>
      <c r="G71" s="232">
        <f>CHIDIST(G51,A71)</f>
        <v>0.8565639982493672</v>
      </c>
      <c r="H71" s="232">
        <f>CHIDIST(H51,A71)</f>
        <v>0.7361860489387302</v>
      </c>
      <c r="I71" s="232">
        <f>CHIDIST(I51,A71)</f>
        <v>0.5954816628332752</v>
      </c>
      <c r="J71" s="232">
        <f>CHIDIST(J51,A71)</f>
        <v>0.45436611475659633</v>
      </c>
      <c r="K71" s="232">
        <f>CHIDIST(K51,A71)</f>
        <v>0.3285321644948147</v>
      </c>
      <c r="L71" s="232">
        <f>CHIDIST(L51,A71)</f>
        <v>0.2262902909286289</v>
      </c>
      <c r="M71" s="232">
        <f>CHIDIST(M51,A71)</f>
        <v>0.14925068773669783</v>
      </c>
      <c r="N71" s="232">
        <f>CHIDIST(N51,A71)</f>
        <v>0.09470960969553512</v>
      </c>
      <c r="O71" s="232">
        <f>CHIDIST(O51,A71)</f>
        <v>0.05806781020469409</v>
      </c>
      <c r="P71" s="233">
        <f>CHIDIST(P51,A71)</f>
        <v>0.03452611796774508</v>
      </c>
    </row>
    <row r="72" spans="1:16" ht="12.75">
      <c r="A72" s="231">
        <f t="shared" si="0"/>
        <v>18</v>
      </c>
      <c r="B72" s="232">
        <f>CHIDIST(B51,A72)</f>
        <v>0.9999999965645098</v>
      </c>
      <c r="C72" s="232">
        <f>CHIDIST(C51,A72)</f>
        <v>0.9999722641814215</v>
      </c>
      <c r="D72" s="232">
        <f>CHIDIST(D51,A72)</f>
        <v>0.9988597471951918</v>
      </c>
      <c r="E72" s="232">
        <f>CHIDIST(E51,A72)</f>
        <v>0.9901263421287945</v>
      </c>
      <c r="F72" s="232">
        <f>CHIDIST(F51,A72)</f>
        <v>0.959742690387882</v>
      </c>
      <c r="G72" s="232">
        <f>CHIDIST(G51,A72)</f>
        <v>0.8943566827292752</v>
      </c>
      <c r="H72" s="232">
        <f>CHIDIST(H51,A72)</f>
        <v>0.7915730398368293</v>
      </c>
      <c r="I72" s="232">
        <f>CHIDIST(I51,A72)</f>
        <v>0.6619671483119833</v>
      </c>
      <c r="J72" s="232">
        <f>CHIDIST(J51,A72)</f>
        <v>0.523105073624839</v>
      </c>
      <c r="K72" s="232">
        <f>CHIDIST(K51,A72)</f>
        <v>0.3918234826250633</v>
      </c>
      <c r="L72" s="232">
        <f>CHIDIST(L51,A72)</f>
        <v>0.2794130479195049</v>
      </c>
      <c r="M72" s="232">
        <f>CHIDIST(M51,A72)</f>
        <v>0.19059013012569326</v>
      </c>
      <c r="N72" s="232">
        <f>CHIDIST(N51,A72)</f>
        <v>0.1249161975967915</v>
      </c>
      <c r="O72" s="232">
        <f>CHIDIST(O51,A72)</f>
        <v>0.07899548991900886</v>
      </c>
      <c r="P72" s="233">
        <f>CHIDIST(P51,A72)</f>
        <v>0.04837906367665054</v>
      </c>
    </row>
    <row r="73" spans="1:16" ht="12.75">
      <c r="A73" s="231">
        <f t="shared" si="0"/>
        <v>19</v>
      </c>
      <c r="B73" s="232">
        <f>CHIDIST(B51,A73)</f>
        <v>0.999999999224061</v>
      </c>
      <c r="C73" s="232">
        <f>CHIDIST(C51,A73)</f>
        <v>0.9999892094658506</v>
      </c>
      <c r="D73" s="232">
        <f>CHIDIST(D51,A73)</f>
        <v>0.9994309626573025</v>
      </c>
      <c r="E73" s="232">
        <f>CHIDIST(E51,A73)</f>
        <v>0.994213258252325</v>
      </c>
      <c r="F73" s="232">
        <f>CHIDIST(F51,A73)</f>
        <v>0.9734793964146826</v>
      </c>
      <c r="G73" s="232">
        <f>CHIDIST(G51,A73)</f>
        <v>0.9238384482846869</v>
      </c>
      <c r="H73" s="232">
        <f>CHIDIST(H51,A73)</f>
        <v>0.8385710637375949</v>
      </c>
      <c r="I73" s="232">
        <f>CHIDIST(I51,A73)</f>
        <v>0.7225973421939988</v>
      </c>
      <c r="J73" s="232">
        <f>CHIDIST(J51,A73)</f>
        <v>0.5898678372844532</v>
      </c>
      <c r="K73" s="232">
        <f>CHIDIST(K51,A73)</f>
        <v>0.45683612558076653</v>
      </c>
      <c r="L73" s="232">
        <f>CHIDIST(L51,A73)</f>
        <v>0.33680090198227175</v>
      </c>
      <c r="M73" s="232">
        <f>CHIDIST(M51,A73)</f>
        <v>0.23734180065796365</v>
      </c>
      <c r="N73" s="232">
        <f>CHIDIST(N51,A73)</f>
        <v>0.16054222135443022</v>
      </c>
      <c r="O73" s="232">
        <f>CHIDIST(O51,A73)</f>
        <v>0.10465307030503135</v>
      </c>
      <c r="P73" s="233">
        <f>CHIDIST(P51,A73)</f>
        <v>0.06598512657702213</v>
      </c>
    </row>
    <row r="74" spans="1:16" ht="12.75">
      <c r="A74" s="234">
        <f t="shared" si="0"/>
        <v>20</v>
      </c>
      <c r="B74" s="235">
        <f>CHIDIST(B51,A74)</f>
        <v>0.999999999829033</v>
      </c>
      <c r="C74" s="235">
        <f>CHIDIST(C51,A74)</f>
        <v>0.9999959024990787</v>
      </c>
      <c r="D74" s="235">
        <f>CHIDIST(D51,A74)</f>
        <v>0.9997226479088016</v>
      </c>
      <c r="E74" s="235">
        <f>CHIDIST(E51,A74)</f>
        <v>0.9966850559215933</v>
      </c>
      <c r="F74" s="235">
        <f>CHIDIST(F51,A74)</f>
        <v>0.9829072676546909</v>
      </c>
      <c r="G74" s="235">
        <f>CHIDIST(G51,A74)</f>
        <v>0.9462225315486429</v>
      </c>
      <c r="H74" s="235">
        <f>CHIDIST(H51,A74)</f>
        <v>0.877384055952869</v>
      </c>
      <c r="I74" s="235">
        <f>CHIDIST(I51,A74)</f>
        <v>0.7764076207114137</v>
      </c>
      <c r="J74" s="235">
        <f>CHIDIST(J51,A74)</f>
        <v>0.6529736866774791</v>
      </c>
      <c r="K74" s="235">
        <f>CHIDIST(K51,A74)</f>
        <v>0.521826048401668</v>
      </c>
      <c r="L74" s="235">
        <f>CHIDIST(L51,A74)</f>
        <v>0.39713259943379786</v>
      </c>
      <c r="M74" s="235">
        <f>CHIDIST(M51,A74)</f>
        <v>0.28879453960901985</v>
      </c>
      <c r="N74" s="235">
        <f>CHIDIST(N51,A74)</f>
        <v>0.20143110456583543</v>
      </c>
      <c r="O74" s="235">
        <f>CHIDIST(O51,A74)</f>
        <v>0.13526399489581695</v>
      </c>
      <c r="P74" s="236">
        <f>CHIDIST(P51,A74)</f>
        <v>0.08775936176879721</v>
      </c>
    </row>
  </sheetData>
  <sheetProtection password="89E6" sheet="1" objects="1" scenarios="1"/>
  <mergeCells count="3">
    <mergeCell ref="B12:C12"/>
    <mergeCell ref="G12:J12"/>
    <mergeCell ref="M12:P12"/>
  </mergeCells>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Apartamentos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Delfina Aguilar Leiva</dc:creator>
  <cp:keywords/>
  <dc:description/>
  <cp:lastModifiedBy>Instituto Tecnologico de Costa Rica</cp:lastModifiedBy>
  <dcterms:created xsi:type="dcterms:W3CDTF">2005-07-05T21:40:55Z</dcterms:created>
  <dcterms:modified xsi:type="dcterms:W3CDTF">2007-04-11T19:56:33Z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