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305" windowHeight="6060" activeTab="0"/>
  </bookViews>
  <sheets>
    <sheet name="Menú" sheetId="1" r:id="rId1"/>
    <sheet name="Ejercicios" sheetId="2" r:id="rId2"/>
    <sheet name="Ejemplos" sheetId="3" r:id="rId3"/>
    <sheet name="Generador" sheetId="4" r:id="rId4"/>
    <sheet name="Tablas" sheetId="5" r:id="rId5"/>
  </sheets>
  <definedNames>
    <definedName name="_xlnm.Print_Area" localSheetId="2">'Ejemplos'!$F$1106:$P$1122</definedName>
    <definedName name="D_12.">'Ejemplos'!$A$294</definedName>
    <definedName name="D_13">'Ejemplos'!$B$340</definedName>
    <definedName name="D_15">'Ejemplos'!$A$343</definedName>
    <definedName name="D_19">'Ejemplos'!$A$400</definedName>
    <definedName name="D_20">'Ejemplos'!$C$444</definedName>
    <definedName name="D_22">'Ejemplos'!$A$454</definedName>
    <definedName name="D_24">'Ejemplos'!$A$496</definedName>
    <definedName name="D_27">'Ejemplos'!$A$518</definedName>
    <definedName name="D_30">'Ejemplos'!$C$549</definedName>
    <definedName name="D_32">'Ejemplos'!$B$581</definedName>
    <definedName name="D_34">'Ejemplos'!$B$619</definedName>
    <definedName name="D_39">'Ejemplos'!$A$624</definedName>
    <definedName name="D_41">'Ejemplos'!$A$933</definedName>
    <definedName name="D_45">'Ejemplos'!$A$952</definedName>
    <definedName name="D_46">'Ejemplos'!$A$973</definedName>
    <definedName name="D_48">'Ejemplos'!$A$983</definedName>
    <definedName name="D_49">'Ejemplos'!$A$1065</definedName>
    <definedName name="D_5">'Ejemplos'!$A$8</definedName>
    <definedName name="D_50">'Ejemplos'!$A$1100</definedName>
    <definedName name="D_51">'Ejemplos'!$A$1118</definedName>
    <definedName name="D_54">'Ejemplos'!$A$1131</definedName>
    <definedName name="D_56">'Ejemplos'!$A$1151</definedName>
    <definedName name="D_58">'Ejemplos'!$A$1191</definedName>
    <definedName name="D_59">'Ejemplos'!$A$1228</definedName>
    <definedName name="D_6">'Ejemplos'!#REF!</definedName>
    <definedName name="D_63">'Ejemplos'!$A$1302</definedName>
    <definedName name="D_ji">'Tablas'!$A$125</definedName>
    <definedName name="DI_F">'Tablas'!$A$213</definedName>
    <definedName name="DI_N">'Tablas'!$A$72</definedName>
    <definedName name="DI_t">'Tablas'!$A$154</definedName>
    <definedName name="G_01">'Generador'!$A$29</definedName>
    <definedName name="G_02">'Generador'!$D$310</definedName>
    <definedName name="G_03">'Generador'!$D$608</definedName>
    <definedName name="Menu">'Menú'!$A$10</definedName>
    <definedName name="P_C">'Tablas'!$A$34</definedName>
    <definedName name="P_S">'Tablas'!$A$6</definedName>
  </definedNames>
  <calcPr fullCalcOnLoad="1"/>
</workbook>
</file>

<file path=xl/comments2.xml><?xml version="1.0" encoding="utf-8"?>
<comments xmlns="http://schemas.openxmlformats.org/spreadsheetml/2006/main">
  <authors>
    <author>Instituto Tecnologico de Costa Rica</author>
  </authors>
  <commentList>
    <comment ref="B10" authorId="0">
      <text>
        <r>
          <rPr>
            <b/>
            <sz val="8"/>
            <rFont val="Tahoma"/>
            <family val="0"/>
          </rPr>
          <t>Instituto Tecnologico de Costa Rica:</t>
        </r>
        <r>
          <rPr>
            <sz val="8"/>
            <rFont val="Tahoma"/>
            <family val="0"/>
          </rPr>
          <t xml:space="preserve">
</t>
        </r>
      </text>
    </comment>
    <comment ref="B611" authorId="0">
      <text>
        <r>
          <rPr>
            <b/>
            <sz val="8"/>
            <rFont val="Tahoma"/>
            <family val="0"/>
          </rPr>
          <t>Instituto Tecnologico de Costa Rica:</t>
        </r>
        <r>
          <rPr>
            <sz val="8"/>
            <rFont val="Tahoma"/>
            <family val="0"/>
          </rPr>
          <t xml:space="preserve">
</t>
        </r>
      </text>
    </comment>
  </commentList>
</comments>
</file>

<file path=xl/comments5.xml><?xml version="1.0" encoding="utf-8"?>
<comments xmlns="http://schemas.openxmlformats.org/spreadsheetml/2006/main">
  <authors>
    <author>mpontigo</author>
  </authors>
  <commentList>
    <comment ref="A126" authorId="0">
      <text>
        <r>
          <rPr>
            <b/>
            <sz val="8"/>
            <rFont val="Tahoma"/>
            <family val="0"/>
          </rPr>
          <t>mpontigo:</t>
        </r>
        <r>
          <rPr>
            <sz val="8"/>
            <rFont val="Tahoma"/>
            <family val="0"/>
          </rPr>
          <t xml:space="preserve">
Esta celda permite variar el valor de chi-observada</t>
        </r>
      </text>
    </comment>
  </commentList>
</comments>
</file>

<file path=xl/sharedStrings.xml><?xml version="1.0" encoding="utf-8"?>
<sst xmlns="http://schemas.openxmlformats.org/spreadsheetml/2006/main" count="1536" uniqueCount="293">
  <si>
    <t>Mínimo</t>
  </si>
  <si>
    <t>Máximo</t>
  </si>
  <si>
    <t>Rango</t>
  </si>
  <si>
    <t>Clase</t>
  </si>
  <si>
    <t>Inferior</t>
  </si>
  <si>
    <t>Superior</t>
  </si>
  <si>
    <t>Media</t>
  </si>
  <si>
    <t>Generador de Distribuciones Normales.</t>
  </si>
  <si>
    <t>Desviación Estándar</t>
  </si>
  <si>
    <t>Nº</t>
  </si>
  <si>
    <t>Peso gr.</t>
  </si>
  <si>
    <t>Error típico</t>
  </si>
  <si>
    <t>Mediana</t>
  </si>
  <si>
    <t>Moda</t>
  </si>
  <si>
    <t>Desviación estándar</t>
  </si>
  <si>
    <t>Varianza de la muestra</t>
  </si>
  <si>
    <t>Curtosis</t>
  </si>
  <si>
    <t>Coeficiente de asimetría</t>
  </si>
  <si>
    <t>Suma</t>
  </si>
  <si>
    <t>Cuenta</t>
  </si>
  <si>
    <t>PRUEBA DE SESGO O ASIMETRIA</t>
  </si>
  <si>
    <t>tamaño de</t>
  </si>
  <si>
    <t>Nivel de Significación</t>
  </si>
  <si>
    <t>n</t>
  </si>
  <si>
    <t>PRUEBA DE CURTOSIS Con respepecto a 3</t>
  </si>
  <si>
    <t>PRUEBA DE CURTOSIS Con respepecto a 0</t>
  </si>
  <si>
    <t>Tamaño de</t>
  </si>
  <si>
    <t>muestra</t>
  </si>
  <si>
    <t>Distribución de Frecuencias Normal Acumulada</t>
  </si>
  <si>
    <t>Area bajo la curva de la distribución Normal Estándar. De 0 a Z.</t>
  </si>
  <si>
    <t>Distribución de chi-cuadrada. Probabuilidades para la zona de rechazo dado un valor y sus grados de libertad.</t>
  </si>
  <si>
    <t>Valores de chi-cuadrada calculada.</t>
  </si>
  <si>
    <t>G. Libertad</t>
  </si>
  <si>
    <t>I. Clase</t>
  </si>
  <si>
    <t>Límites</t>
  </si>
  <si>
    <t>Frecuencias</t>
  </si>
  <si>
    <t>Punto Medio</t>
  </si>
  <si>
    <t>Absolutas</t>
  </si>
  <si>
    <t>Relativas</t>
  </si>
  <si>
    <t>Número de Observaciones</t>
  </si>
  <si>
    <t>Suma Total</t>
  </si>
  <si>
    <t>Promedio</t>
  </si>
  <si>
    <t>Suma de Cuadrados</t>
  </si>
  <si>
    <t>Varianza</t>
  </si>
  <si>
    <t>Desvío Estándar</t>
  </si>
  <si>
    <t>Esperada</t>
  </si>
  <si>
    <t>Observada</t>
  </si>
  <si>
    <t>Probabilidad Acumulada</t>
  </si>
  <si>
    <t>L. Inferior</t>
  </si>
  <si>
    <t>L. Superior</t>
  </si>
  <si>
    <t>Probabilidad</t>
  </si>
  <si>
    <t>Intervalo</t>
  </si>
  <si>
    <t>Chi-Cuadrad</t>
  </si>
  <si>
    <t>parciales</t>
  </si>
  <si>
    <t>Probabilidad Chi-Cuadrada</t>
  </si>
  <si>
    <t>Sumas</t>
  </si>
  <si>
    <t>Suma Cuadrados</t>
  </si>
  <si>
    <t xml:space="preserve">Límite </t>
  </si>
  <si>
    <t>Valor z</t>
  </si>
  <si>
    <t>D_29. Límite Inferior</t>
  </si>
  <si>
    <t>Conteo xi &lt;= 500</t>
  </si>
  <si>
    <t>Porcentaje</t>
  </si>
  <si>
    <t>D_30. Límite Superior.</t>
  </si>
  <si>
    <t>Valor z(0,8) =</t>
  </si>
  <si>
    <t>X(&gt;=0,20) =</t>
  </si>
  <si>
    <t>Conteo xi &gt;= 1.080</t>
  </si>
  <si>
    <t>En Porcentajes</t>
  </si>
  <si>
    <t>D_31. Intervalo Interior.</t>
  </si>
  <si>
    <t>Límite Inferior</t>
  </si>
  <si>
    <t>Límite Superior</t>
  </si>
  <si>
    <t>Valor z(750)</t>
  </si>
  <si>
    <t>Valor z(1000)</t>
  </si>
  <si>
    <t>Probabilidad (750-1000)</t>
  </si>
  <si>
    <t>Contar &lt; 750</t>
  </si>
  <si>
    <t>Contar &gt; 1,000</t>
  </si>
  <si>
    <t xml:space="preserve">Truchas en el Intervalo </t>
  </si>
  <si>
    <t>Porcentaje Comericial</t>
  </si>
  <si>
    <t>Kg Gráfico</t>
  </si>
  <si>
    <t/>
  </si>
  <si>
    <t>Poza 2</t>
  </si>
  <si>
    <t>Poza 1</t>
  </si>
  <si>
    <t>Poza 3</t>
  </si>
  <si>
    <t>Poza 4</t>
  </si>
  <si>
    <t>Poza 5</t>
  </si>
  <si>
    <t>Poza 6</t>
  </si>
  <si>
    <t>Poza 7</t>
  </si>
  <si>
    <t>Poza 8</t>
  </si>
  <si>
    <t>Poza 9</t>
  </si>
  <si>
    <t>Poza 10</t>
  </si>
  <si>
    <t>Promedio de</t>
  </si>
  <si>
    <t>Estadístico</t>
  </si>
  <si>
    <t>Toda la</t>
  </si>
  <si>
    <t>Población</t>
  </si>
  <si>
    <t>D_41. Dos Fuentes de Estadísticos.</t>
  </si>
  <si>
    <t>D_45. Intervalo confiable para 280 peces.</t>
  </si>
  <si>
    <t>Promedio Poblacional</t>
  </si>
  <si>
    <t>Desvío Estándar Poblacional</t>
  </si>
  <si>
    <t>Valor z para 2.5% de probabilidad</t>
  </si>
  <si>
    <t>Promedio de peces por poza</t>
  </si>
  <si>
    <t>Peso promedio del límite inferior</t>
  </si>
  <si>
    <t>Peso promedio del límite superior</t>
  </si>
  <si>
    <t>Generador de numeros al azar de 1 a 10:</t>
  </si>
  <si>
    <t>Generador Aleatorio</t>
  </si>
  <si>
    <t>Poza seleccionada</t>
  </si>
  <si>
    <t>D_46, Intervalo Confiable con datos de la poza 3.</t>
  </si>
  <si>
    <t>Desviación Típica</t>
  </si>
  <si>
    <t>Peces en la muestra</t>
  </si>
  <si>
    <t>D_48. Tamaño de Muestra</t>
  </si>
  <si>
    <t>Precisión</t>
  </si>
  <si>
    <t>Valor de diferencial permitido</t>
  </si>
  <si>
    <t>Nivel de confianza</t>
  </si>
  <si>
    <t xml:space="preserve">Varianza </t>
  </si>
  <si>
    <t>Tamaño de muestra</t>
  </si>
  <si>
    <t>Muestra</t>
  </si>
  <si>
    <t xml:space="preserve">Muestra </t>
  </si>
  <si>
    <t xml:space="preserve">Muestras fijadas.A919 </t>
  </si>
  <si>
    <t>Generador de números aleatorios entre 1 y 286 peces.</t>
  </si>
  <si>
    <t xml:space="preserve"> </t>
  </si>
  <si>
    <t>Poza</t>
  </si>
  <si>
    <t>Promedio por</t>
  </si>
  <si>
    <t>D_50. Estadística descriptiva de la muestra</t>
  </si>
  <si>
    <t>Intervalo Confiable 95%</t>
  </si>
  <si>
    <t>Nº peces por poza</t>
  </si>
  <si>
    <t>Desvió Estándar</t>
  </si>
  <si>
    <t>Probabilidad 0,05/2</t>
  </si>
  <si>
    <t>Precisión en porcentajes</t>
  </si>
  <si>
    <t>Precisión alrededror del promedio</t>
  </si>
  <si>
    <t>D_54. Intervalo confiable con t:</t>
  </si>
  <si>
    <t xml:space="preserve">Valor de t(13; 0,05) </t>
  </si>
  <si>
    <t>Nivel de significancia</t>
  </si>
  <si>
    <t>Número de peces en la pozas</t>
  </si>
  <si>
    <t>Tamaño de la muestra</t>
  </si>
  <si>
    <t>Conteo Inferior</t>
  </si>
  <si>
    <t>Conteo Superior</t>
  </si>
  <si>
    <t>D_56. Prueba de dos medias.</t>
  </si>
  <si>
    <t>Media 1</t>
  </si>
  <si>
    <t>Media 2</t>
  </si>
  <si>
    <t>Tamaño muestra 1</t>
  </si>
  <si>
    <t>Tamaño muestra 2</t>
  </si>
  <si>
    <t>Varianza 1</t>
  </si>
  <si>
    <t>Varianza 2</t>
  </si>
  <si>
    <t>Varinaza de Diferencias</t>
  </si>
  <si>
    <t>Desvio de las Diferencias</t>
  </si>
  <si>
    <t>Probabilidad del Estadístico</t>
  </si>
  <si>
    <t>Estadístico t</t>
  </si>
  <si>
    <t>Grados de Libertad de comparación</t>
  </si>
  <si>
    <t>Prueba de criterio</t>
  </si>
  <si>
    <t xml:space="preserve">Varianza comun </t>
  </si>
  <si>
    <t>Desvio de las diferencias común</t>
  </si>
  <si>
    <t>Grados de libertad comun</t>
  </si>
  <si>
    <t>Por tanto el criterio para t =</t>
  </si>
  <si>
    <t>Paso 1</t>
  </si>
  <si>
    <t>Paso 2</t>
  </si>
  <si>
    <t>Contraste</t>
  </si>
  <si>
    <t>Diferencia</t>
  </si>
  <si>
    <t>Poza 2 vs Poza 4</t>
  </si>
  <si>
    <t>Valoración de Ho:</t>
  </si>
  <si>
    <t>Poza 2 vs Poza 5</t>
  </si>
  <si>
    <t>Poza 2 vs Poza 1</t>
  </si>
  <si>
    <t>Poza 2 vs Poza 3</t>
  </si>
  <si>
    <t>Poza 2 vs Poza 8</t>
  </si>
  <si>
    <t>Poza 2 vs Poza 7</t>
  </si>
  <si>
    <t>Poza 2 vs Poza 10</t>
  </si>
  <si>
    <t>Poza 2 vs Poza 9</t>
  </si>
  <si>
    <t>Poza 2 vs Poza 6</t>
  </si>
  <si>
    <t>Poza 4 vs Poza 1</t>
  </si>
  <si>
    <t>Poza 4 vs Poza 3</t>
  </si>
  <si>
    <t>Poza 4 vs Poza 8</t>
  </si>
  <si>
    <t>Poza 4 vs Poza 7</t>
  </si>
  <si>
    <t>Poza 4 vs Poza 10</t>
  </si>
  <si>
    <t>Poza 4 vs Poza 9</t>
  </si>
  <si>
    <t>Poza 4 vs Poza 6</t>
  </si>
  <si>
    <t>Poza 4 vs Poza 5</t>
  </si>
  <si>
    <t>Poza 5 vs Poza 3</t>
  </si>
  <si>
    <t>Poza 5 vs Poza 8</t>
  </si>
  <si>
    <t>Poza 5 vs Poza 7</t>
  </si>
  <si>
    <t>Poza 5 vs Poza 10</t>
  </si>
  <si>
    <t>Poza 5 vs Poza 9</t>
  </si>
  <si>
    <t>Poza 5 vs Poza 6</t>
  </si>
  <si>
    <t>Poza 5 vs Poza 1</t>
  </si>
  <si>
    <t>Poza 1 vs Poza 8</t>
  </si>
  <si>
    <t>Poza 1 vs Poza 7</t>
  </si>
  <si>
    <t>Poza 1 vs Poza 10</t>
  </si>
  <si>
    <t>Poza 1 vs Poza 9</t>
  </si>
  <si>
    <t>Poza 1 vs Poza 6</t>
  </si>
  <si>
    <t>Poza 1 vs Poza 3</t>
  </si>
  <si>
    <t>::::</t>
  </si>
  <si>
    <t>Unidades</t>
  </si>
  <si>
    <t>Varianzas</t>
  </si>
  <si>
    <t>Promedios</t>
  </si>
  <si>
    <t>varianza P</t>
  </si>
  <si>
    <t>Grados Libertad p</t>
  </si>
  <si>
    <t>Varianza b</t>
  </si>
  <si>
    <t>Promedio General</t>
  </si>
  <si>
    <t>Estadístico F</t>
  </si>
  <si>
    <t>Probabilidad de F</t>
  </si>
  <si>
    <t>Menú</t>
  </si>
  <si>
    <t>D_12. Tabla de Frecuencias</t>
  </si>
  <si>
    <t>D-19. Prueba de Normalidad usando la Distribución Normal.</t>
  </si>
  <si>
    <t>D_20, Distribuciones de datos: Observada y Esperada.</t>
  </si>
  <si>
    <t>D_22. Prueba práctica de los Parámetros de la Distribución Normal Estándar.</t>
  </si>
  <si>
    <t>D-24. Prueba de Normalidad usando la Distribución Normal Estándar.</t>
  </si>
  <si>
    <t>D-27. Intervalo de Confianza para individuos.</t>
  </si>
  <si>
    <t>D-30. L-imite Inferior Acotado.</t>
  </si>
  <si>
    <t>D-32. Límite Superior Acotado Usando Porcentajes.</t>
  </si>
  <si>
    <t>D-34. Intervalo Interior, peso comerical</t>
  </si>
  <si>
    <t>D-39. Datos de 10 Pozas para Trabajar con Promedios.</t>
  </si>
  <si>
    <t>Nº Trucha</t>
  </si>
  <si>
    <t>Estadísticos por muesta.</t>
  </si>
  <si>
    <t>D-49. Muestras Seleccionadas en el Proceso Aletorio.</t>
  </si>
  <si>
    <t xml:space="preserve">D-51. Intervalo confiable 95% </t>
  </si>
  <si>
    <t>D-54.  Intervalo de Confianza Utilizando Distribución "t" de Studen.</t>
  </si>
  <si>
    <t>D-58.  Cálculo de la Varianza Común.</t>
  </si>
  <si>
    <t>D-59.  Prueba de Contrastes de Promedios</t>
  </si>
  <si>
    <t>D-63.  Prueba de F</t>
  </si>
  <si>
    <t>Grados de</t>
  </si>
  <si>
    <t>Libertad</t>
  </si>
  <si>
    <t>Probabilidad de dos colas</t>
  </si>
  <si>
    <t>Distribición t de Student.</t>
  </si>
  <si>
    <t>GRADOS DE LIBERTAD PARA LA VARIANZA DEL NUMERADOR</t>
  </si>
  <si>
    <t>GL. Denom.</t>
  </si>
  <si>
    <t>Sin corregir</t>
  </si>
  <si>
    <t>D_5. Diapositiva 5</t>
  </si>
  <si>
    <t>Diapositiva 06.</t>
  </si>
  <si>
    <t>Divisor</t>
  </si>
  <si>
    <t>I, Clase estimado</t>
  </si>
  <si>
    <t>No. Clases Estimadas</t>
  </si>
  <si>
    <t xml:space="preserve">Desvío estándar estimado </t>
  </si>
  <si>
    <t xml:space="preserve">D_12 Histograma y Polígono de Frecuencias. </t>
  </si>
  <si>
    <t>D-14. Estadísticos con Datos Agrupados.</t>
  </si>
  <si>
    <t>Límite Inferior de calse mediana</t>
  </si>
  <si>
    <t>Orden medio (253+1)/2</t>
  </si>
  <si>
    <t>Suma acumulada hasta c. ante medina</t>
  </si>
  <si>
    <t>Frecuencia de la clase mediana</t>
  </si>
  <si>
    <t>Intervalo de clase</t>
  </si>
  <si>
    <t>Límite Inferior clase modal.</t>
  </si>
  <si>
    <t>fm = frecuencia de la clase modal</t>
  </si>
  <si>
    <t>f(m-1) = frec. Antes modal</t>
  </si>
  <si>
    <t>f(m1) = frec. despues modal</t>
  </si>
  <si>
    <t>Intervalo de Clase (IC)</t>
  </si>
  <si>
    <t>Dígitos caracterícticos</t>
  </si>
  <si>
    <t>Digite 1 para generar los datos</t>
  </si>
  <si>
    <t>Media Ideal Centrada</t>
  </si>
  <si>
    <t>Obsevadas</t>
  </si>
  <si>
    <t>Aproximación</t>
  </si>
  <si>
    <t>Ideal</t>
  </si>
  <si>
    <t>Para titular gráfico</t>
  </si>
  <si>
    <t>Promedio Poza 1</t>
  </si>
  <si>
    <t>Promedio Poza 2</t>
  </si>
  <si>
    <t>Promedio Poza 3</t>
  </si>
  <si>
    <t>Promedio Poza 4</t>
  </si>
  <si>
    <t>Promedio Poza 5</t>
  </si>
  <si>
    <t>Promedio Poza 6</t>
  </si>
  <si>
    <t>Promedio Poza 7</t>
  </si>
  <si>
    <t>Promedio Poza 8</t>
  </si>
  <si>
    <t>Promedio Poza 9</t>
  </si>
  <si>
    <t>Promedio Poza 10</t>
  </si>
  <si>
    <t>Parametrice el ejemplo</t>
  </si>
  <si>
    <t>En Problema</t>
  </si>
  <si>
    <t>Digitados</t>
  </si>
  <si>
    <t>Calculados</t>
  </si>
  <si>
    <t>Dígitos Característicos</t>
  </si>
  <si>
    <t xml:space="preserve">Poza 3 vs Poza 8  </t>
  </si>
  <si>
    <t>Poza 3 vs Poza 7</t>
  </si>
  <si>
    <t>Poza 3 vs Poza 10</t>
  </si>
  <si>
    <t>Poza 3 vs Poza 9</t>
  </si>
  <si>
    <t>Poza 3 vs Poza 6</t>
  </si>
  <si>
    <t>Poza 8 vs Poza 7</t>
  </si>
  <si>
    <t>Poza 8 vs Poza 10</t>
  </si>
  <si>
    <t>Poza 8 vs Poza 9</t>
  </si>
  <si>
    <t>Poza 8 vs Poza 6</t>
  </si>
  <si>
    <t>Poza 7 vs Poza 10</t>
  </si>
  <si>
    <t>Poza 7 vs Poza 9</t>
  </si>
  <si>
    <t>Poza 7 vs Poza 6</t>
  </si>
  <si>
    <t>Poza 9 vs Poza 6</t>
  </si>
  <si>
    <t>"t"</t>
  </si>
  <si>
    <t>Criterio DMS</t>
  </si>
  <si>
    <t>a</t>
  </si>
  <si>
    <t>ab</t>
  </si>
  <si>
    <t>abc</t>
  </si>
  <si>
    <t xml:space="preserve">  bc</t>
  </si>
  <si>
    <t xml:space="preserve">    c</t>
  </si>
  <si>
    <t xml:space="preserve">Letras iguales </t>
  </si>
  <si>
    <t>no hay diferencias</t>
  </si>
  <si>
    <t>FIN DE ARCHIVO.</t>
  </si>
  <si>
    <t>Coeficiente de curtosis</t>
  </si>
  <si>
    <t>Digite 1 para generar número aleatorios</t>
  </si>
  <si>
    <t>Rebase Inferior</t>
  </si>
  <si>
    <t>Rebase Superior</t>
  </si>
  <si>
    <t>Prueba de t usando la HE.</t>
  </si>
  <si>
    <t>Pruebas de t</t>
  </si>
  <si>
    <t>Prueba de F mediante la HE</t>
  </si>
  <si>
    <t>Distribución de F.</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</si>
</sst>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
    <numFmt numFmtId="174" formatCode="#,##0.000000"/>
    <numFmt numFmtId="175" formatCode="0.0000000"/>
    <numFmt numFmtId="176" formatCode="0.000000"/>
    <numFmt numFmtId="177" formatCode="0.00000"/>
    <numFmt numFmtId="178" formatCode="0.0000"/>
    <numFmt numFmtId="179" formatCode="0.00000000"/>
    <numFmt numFmtId="180" formatCode="#,##0.0000"/>
    <numFmt numFmtId="181" formatCode="0.0000000000"/>
    <numFmt numFmtId="182" formatCode="0.00000000000"/>
    <numFmt numFmtId="183" formatCode="0.000000000"/>
    <numFmt numFmtId="184" formatCode="0.0000E+00"/>
    <numFmt numFmtId="185" formatCode="0.000E+00"/>
    <numFmt numFmtId="186" formatCode="0.0E+00"/>
    <numFmt numFmtId="187" formatCode="0.0%"/>
    <numFmt numFmtId="188" formatCode="#,##0.000"/>
    <numFmt numFmtId="189" formatCode="#,##0.0"/>
    <numFmt numFmtId="190" formatCode="0.0000%"/>
    <numFmt numFmtId="191" formatCode="0.000%"/>
  </numFmts>
  <fonts count="36">
    <font>
      <sz val="10"/>
      <name val="Arial"/>
      <family val="0"/>
    </font>
    <font>
      <i/>
      <sz val="10"/>
      <name val="Arial"/>
      <family val="0"/>
    </font>
    <font>
      <u val="single"/>
      <sz val="10"/>
      <color indexed="12"/>
      <name val="Arial"/>
      <family val="0"/>
    </font>
    <font>
      <u val="single"/>
      <sz val="10"/>
      <color indexed="36"/>
      <name val="Arial"/>
      <family val="0"/>
    </font>
    <font>
      <b/>
      <sz val="10"/>
      <color indexed="17"/>
      <name val="Arial"/>
      <family val="2"/>
    </font>
    <font>
      <b/>
      <sz val="8"/>
      <name val="Tahoma"/>
      <family val="0"/>
    </font>
    <font>
      <sz val="8"/>
      <name val="Tahoma"/>
      <family val="0"/>
    </font>
    <font>
      <b/>
      <sz val="12"/>
      <name val="Arial"/>
      <family val="2"/>
    </font>
    <font>
      <b/>
      <sz val="8"/>
      <name val="Arial"/>
      <family val="2"/>
    </font>
    <font>
      <sz val="8"/>
      <name val="Arial"/>
      <family val="2"/>
    </font>
    <font>
      <sz val="12"/>
      <name val="Arial"/>
      <family val="0"/>
    </font>
    <font>
      <b/>
      <sz val="10"/>
      <color indexed="10"/>
      <name val="Arial"/>
      <family val="2"/>
    </font>
    <font>
      <b/>
      <sz val="10"/>
      <name val="Arial"/>
      <family val="2"/>
    </font>
    <font>
      <b/>
      <sz val="8"/>
      <color indexed="32"/>
      <name val="Arial"/>
      <family val="2"/>
    </font>
    <font>
      <b/>
      <sz val="10"/>
      <color indexed="57"/>
      <name val="Arial"/>
      <family val="2"/>
    </font>
    <font>
      <b/>
      <sz val="8"/>
      <color indexed="12"/>
      <name val="Arial"/>
      <family val="2"/>
    </font>
    <font>
      <sz val="10"/>
      <color indexed="10"/>
      <name val="Arial"/>
      <family val="0"/>
    </font>
    <font>
      <b/>
      <sz val="14"/>
      <color indexed="10"/>
      <name val="Arial"/>
      <family val="2"/>
    </font>
    <font>
      <b/>
      <sz val="10"/>
      <color indexed="12"/>
      <name val="Arial"/>
      <family val="2"/>
    </font>
    <font>
      <b/>
      <u val="single"/>
      <sz val="10"/>
      <color indexed="12"/>
      <name val="Arial"/>
      <family val="2"/>
    </font>
    <font>
      <b/>
      <i/>
      <sz val="10"/>
      <color indexed="12"/>
      <name val="Arial"/>
      <family val="2"/>
    </font>
    <font>
      <b/>
      <sz val="16"/>
      <color indexed="18"/>
      <name val="Arial"/>
      <family val="2"/>
    </font>
    <font>
      <b/>
      <sz val="12"/>
      <color indexed="18"/>
      <name val="Arial"/>
      <family val="2"/>
    </font>
    <font>
      <b/>
      <sz val="9"/>
      <color indexed="18"/>
      <name val="Arial"/>
      <family val="2"/>
    </font>
    <font>
      <sz val="10"/>
      <color indexed="9"/>
      <name val="Arial"/>
      <family val="2"/>
    </font>
    <font>
      <b/>
      <sz val="10"/>
      <color indexed="13"/>
      <name val="Arial"/>
      <family val="2"/>
    </font>
    <font>
      <sz val="9"/>
      <name val="Arial"/>
      <family val="0"/>
    </font>
    <font>
      <i/>
      <sz val="8"/>
      <name val="Arial"/>
      <family val="0"/>
    </font>
    <font>
      <b/>
      <i/>
      <sz val="10"/>
      <color indexed="10"/>
      <name val="Arial"/>
      <family val="2"/>
    </font>
    <font>
      <b/>
      <i/>
      <sz val="10"/>
      <name val="Arial"/>
      <family val="2"/>
    </font>
    <font>
      <b/>
      <i/>
      <sz val="8"/>
      <name val="Arial"/>
      <family val="2"/>
    </font>
    <font>
      <b/>
      <sz val="8"/>
      <color indexed="17"/>
      <name val="Arial"/>
      <family val="2"/>
    </font>
    <font>
      <b/>
      <sz val="20"/>
      <color indexed="17"/>
      <name val="Arial"/>
      <family val="2"/>
    </font>
    <font>
      <b/>
      <sz val="9"/>
      <name val="Arial"/>
      <family val="2"/>
    </font>
    <font>
      <b/>
      <sz val="8"/>
      <color indexed="18"/>
      <name val="Arial"/>
      <family val="2"/>
    </font>
    <font>
      <b/>
      <sz val="10"/>
      <color indexed="18"/>
      <name val="Arial"/>
      <family val="2"/>
    </font>
  </fonts>
  <fills count="13">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s>
  <borders count="33">
    <border>
      <left/>
      <right/>
      <top/>
      <bottom/>
      <diagonal/>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93">
    <xf numFmtId="0" fontId="0" fillId="0" borderId="0" xfId="0" applyAlignment="1">
      <alignment/>
    </xf>
    <xf numFmtId="0" fontId="0" fillId="0" borderId="0" xfId="0" applyFill="1" applyBorder="1" applyAlignment="1">
      <alignment/>
    </xf>
    <xf numFmtId="1" fontId="0" fillId="0" borderId="0" xfId="0" applyNumberFormat="1" applyAlignment="1">
      <alignment/>
    </xf>
    <xf numFmtId="0" fontId="4" fillId="0" borderId="0" xfId="0" applyFont="1" applyAlignment="1">
      <alignment/>
    </xf>
    <xf numFmtId="178" fontId="0" fillId="0" borderId="0" xfId="0" applyNumberFormat="1" applyAlignment="1">
      <alignment/>
    </xf>
    <xf numFmtId="0" fontId="1" fillId="0" borderId="1" xfId="0" applyFont="1" applyFill="1" applyBorder="1" applyAlignment="1">
      <alignment horizontal="center"/>
    </xf>
    <xf numFmtId="0" fontId="0" fillId="0" borderId="2" xfId="0" applyFill="1" applyBorder="1" applyAlignment="1">
      <alignment/>
    </xf>
    <xf numFmtId="0" fontId="0" fillId="0" borderId="3" xfId="0" applyFill="1" applyBorder="1" applyAlignment="1">
      <alignment/>
    </xf>
    <xf numFmtId="1" fontId="0" fillId="0" borderId="4" xfId="0" applyNumberFormat="1" applyFill="1" applyBorder="1" applyAlignment="1">
      <alignment/>
    </xf>
    <xf numFmtId="1" fontId="0" fillId="0" borderId="5" xfId="0" applyNumberFormat="1"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horizontal="center"/>
    </xf>
    <xf numFmtId="0" fontId="1" fillId="0" borderId="1" xfId="0" applyFont="1" applyFill="1" applyBorder="1" applyAlignment="1">
      <alignment horizontal="centerContinuous"/>
    </xf>
    <xf numFmtId="178" fontId="0" fillId="0" borderId="0" xfId="0" applyNumberFormat="1" applyFill="1" applyBorder="1" applyAlignment="1">
      <alignment/>
    </xf>
    <xf numFmtId="172" fontId="0" fillId="0" borderId="0" xfId="0" applyNumberFormat="1" applyFill="1" applyBorder="1" applyAlignment="1">
      <alignment/>
    </xf>
    <xf numFmtId="180" fontId="0" fillId="0" borderId="0" xfId="0" applyNumberFormat="1" applyFill="1" applyBorder="1" applyAlignment="1">
      <alignment/>
    </xf>
    <xf numFmtId="3" fontId="0" fillId="0" borderId="0" xfId="0" applyNumberFormat="1" applyFill="1" applyBorder="1" applyAlignment="1">
      <alignment/>
    </xf>
    <xf numFmtId="0" fontId="0" fillId="0" borderId="0" xfId="0" applyAlignment="1" applyProtection="1">
      <alignment/>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9" fontId="0" fillId="0" borderId="8" xfId="0" applyNumberFormat="1" applyBorder="1" applyAlignment="1" applyProtection="1">
      <alignment/>
      <protection hidden="1"/>
    </xf>
    <xf numFmtId="9" fontId="0" fillId="0" borderId="11" xfId="0" applyNumberFormat="1" applyBorder="1" applyAlignment="1" applyProtection="1">
      <alignment/>
      <protection hidden="1"/>
    </xf>
    <xf numFmtId="0" fontId="0" fillId="0" borderId="4" xfId="0" applyBorder="1" applyAlignment="1" applyProtection="1">
      <alignment/>
      <protection hidden="1"/>
    </xf>
    <xf numFmtId="173" fontId="0" fillId="0" borderId="6" xfId="0" applyNumberFormat="1" applyBorder="1" applyAlignment="1" applyProtection="1">
      <alignment/>
      <protection hidden="1"/>
    </xf>
    <xf numFmtId="173" fontId="0" fillId="0" borderId="12" xfId="0" applyNumberFormat="1" applyBorder="1" applyAlignment="1" applyProtection="1">
      <alignment/>
      <protection hidden="1"/>
    </xf>
    <xf numFmtId="0" fontId="0" fillId="0" borderId="5" xfId="0" applyBorder="1" applyAlignment="1" applyProtection="1">
      <alignment/>
      <protection hidden="1"/>
    </xf>
    <xf numFmtId="173" fontId="0" fillId="0" borderId="7" xfId="0" applyNumberFormat="1" applyBorder="1" applyAlignment="1" applyProtection="1">
      <alignment/>
      <protection hidden="1"/>
    </xf>
    <xf numFmtId="173" fontId="0" fillId="0" borderId="13" xfId="0" applyNumberFormat="1" applyBorder="1" applyAlignment="1" applyProtection="1">
      <alignment/>
      <protection hidden="1"/>
    </xf>
    <xf numFmtId="3" fontId="0" fillId="0" borderId="9" xfId="0" applyNumberFormat="1" applyBorder="1" applyAlignment="1" applyProtection="1">
      <alignment horizontal="center"/>
      <protection hidden="1"/>
    </xf>
    <xf numFmtId="3" fontId="0" fillId="0" borderId="4" xfId="0" applyNumberFormat="1" applyBorder="1" applyAlignment="1" applyProtection="1">
      <alignment horizontal="center"/>
      <protection hidden="1"/>
    </xf>
    <xf numFmtId="0" fontId="0" fillId="0" borderId="1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3" fontId="0" fillId="0" borderId="10" xfId="0" applyNumberFormat="1" applyBorder="1" applyAlignment="1" applyProtection="1">
      <alignment horizontal="center"/>
      <protection hidden="1"/>
    </xf>
    <xf numFmtId="9" fontId="0" fillId="0" borderId="15" xfId="0" applyNumberFormat="1" applyBorder="1" applyAlignment="1" applyProtection="1">
      <alignment horizontal="center"/>
      <protection hidden="1"/>
    </xf>
    <xf numFmtId="9" fontId="0" fillId="0" borderId="16" xfId="0" applyNumberFormat="1" applyBorder="1" applyAlignment="1" applyProtection="1">
      <alignment horizontal="center"/>
      <protection hidden="1"/>
    </xf>
    <xf numFmtId="9" fontId="0" fillId="0" borderId="11" xfId="0" applyNumberFormat="1" applyBorder="1" applyAlignment="1" applyProtection="1">
      <alignment horizontal="center"/>
      <protection hidden="1"/>
    </xf>
    <xf numFmtId="3" fontId="0" fillId="0" borderId="4" xfId="0" applyNumberFormat="1" applyBorder="1" applyAlignment="1" applyProtection="1">
      <alignment/>
      <protection hidden="1"/>
    </xf>
    <xf numFmtId="2" fontId="0" fillId="0" borderId="6" xfId="0" applyNumberFormat="1" applyBorder="1" applyAlignment="1" applyProtection="1">
      <alignment/>
      <protection hidden="1"/>
    </xf>
    <xf numFmtId="2" fontId="0" fillId="0" borderId="0" xfId="0" applyNumberFormat="1" applyBorder="1" applyAlignment="1" applyProtection="1">
      <alignment/>
      <protection hidden="1"/>
    </xf>
    <xf numFmtId="2" fontId="0" fillId="0" borderId="12" xfId="0" applyNumberFormat="1" applyBorder="1" applyAlignment="1" applyProtection="1">
      <alignment/>
      <protection hidden="1"/>
    </xf>
    <xf numFmtId="3" fontId="0" fillId="0" borderId="5" xfId="0" applyNumberFormat="1" applyBorder="1" applyAlignment="1" applyProtection="1">
      <alignment/>
      <protection hidden="1"/>
    </xf>
    <xf numFmtId="2" fontId="0" fillId="0" borderId="7" xfId="0" applyNumberFormat="1" applyBorder="1" applyAlignment="1" applyProtection="1">
      <alignment/>
      <protection hidden="1"/>
    </xf>
    <xf numFmtId="2" fontId="0" fillId="0" borderId="17" xfId="0" applyNumberFormat="1" applyBorder="1" applyAlignment="1" applyProtection="1">
      <alignment/>
      <protection hidden="1"/>
    </xf>
    <xf numFmtId="2" fontId="0" fillId="0" borderId="13" xfId="0" applyNumberFormat="1" applyBorder="1" applyAlignment="1" applyProtection="1">
      <alignment/>
      <protection hidden="1"/>
    </xf>
    <xf numFmtId="0" fontId="0" fillId="0" borderId="3" xfId="0" applyBorder="1" applyAlignment="1" applyProtection="1">
      <alignment horizontal="center"/>
      <protection hidden="1"/>
    </xf>
    <xf numFmtId="2" fontId="0" fillId="0" borderId="8" xfId="0" applyNumberFormat="1" applyBorder="1" applyAlignment="1" applyProtection="1">
      <alignment horizontal="center"/>
      <protection hidden="1"/>
    </xf>
    <xf numFmtId="2" fontId="0" fillId="0" borderId="18" xfId="0" applyNumberFormat="1" applyBorder="1" applyAlignment="1" applyProtection="1">
      <alignment horizontal="center"/>
      <protection hidden="1"/>
    </xf>
    <xf numFmtId="2" fontId="0" fillId="0" borderId="19" xfId="0" applyNumberFormat="1" applyBorder="1" applyAlignment="1" applyProtection="1">
      <alignment horizontal="center"/>
      <protection hidden="1"/>
    </xf>
    <xf numFmtId="172" fontId="0" fillId="0" borderId="4" xfId="0" applyNumberFormat="1" applyBorder="1" applyAlignment="1" applyProtection="1">
      <alignment horizontal="center"/>
      <protection hidden="1"/>
    </xf>
    <xf numFmtId="178" fontId="0" fillId="0" borderId="6" xfId="0" applyNumberFormat="1" applyBorder="1" applyAlignment="1" applyProtection="1">
      <alignment/>
      <protection hidden="1"/>
    </xf>
    <xf numFmtId="178" fontId="0" fillId="0" borderId="0" xfId="0" applyNumberFormat="1" applyBorder="1" applyAlignment="1" applyProtection="1">
      <alignment/>
      <protection hidden="1"/>
    </xf>
    <xf numFmtId="178" fontId="0" fillId="0" borderId="12" xfId="0" applyNumberFormat="1" applyBorder="1" applyAlignment="1" applyProtection="1">
      <alignment/>
      <protection hidden="1"/>
    </xf>
    <xf numFmtId="172" fontId="0" fillId="0" borderId="5" xfId="0" applyNumberFormat="1" applyBorder="1" applyAlignment="1" applyProtection="1">
      <alignment horizontal="center"/>
      <protection hidden="1"/>
    </xf>
    <xf numFmtId="178" fontId="0" fillId="0" borderId="7" xfId="0" applyNumberFormat="1" applyBorder="1" applyAlignment="1" applyProtection="1">
      <alignment/>
      <protection hidden="1"/>
    </xf>
    <xf numFmtId="178" fontId="0" fillId="0" borderId="17" xfId="0" applyNumberFormat="1" applyBorder="1" applyAlignment="1" applyProtection="1">
      <alignment/>
      <protection hidden="1"/>
    </xf>
    <xf numFmtId="178" fontId="0" fillId="0" borderId="13" xfId="0" applyNumberFormat="1" applyBorder="1" applyAlignment="1" applyProtection="1">
      <alignment/>
      <protection hidden="1"/>
    </xf>
    <xf numFmtId="0" fontId="0" fillId="2" borderId="20" xfId="0" applyFill="1" applyBorder="1" applyAlignment="1" applyProtection="1">
      <alignment horizontal="center"/>
      <protection locked="0"/>
    </xf>
    <xf numFmtId="0" fontId="0" fillId="0" borderId="21" xfId="0" applyBorder="1" applyAlignment="1" applyProtection="1">
      <alignment/>
      <protection hidden="1"/>
    </xf>
    <xf numFmtId="2" fontId="0" fillId="0" borderId="22" xfId="0" applyNumberFormat="1" applyBorder="1" applyAlignment="1" applyProtection="1">
      <alignment horizontal="center"/>
      <protection hidden="1"/>
    </xf>
    <xf numFmtId="2" fontId="0" fillId="0" borderId="23" xfId="0" applyNumberFormat="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Alignment="1" applyProtection="1">
      <alignment horizontal="center"/>
      <protection hidden="1"/>
    </xf>
    <xf numFmtId="0" fontId="0" fillId="0" borderId="0" xfId="0" applyNumberFormat="1" applyFill="1" applyBorder="1" applyAlignment="1">
      <alignment/>
    </xf>
    <xf numFmtId="0" fontId="0" fillId="0" borderId="0" xfId="0" applyBorder="1" applyAlignment="1">
      <alignment/>
    </xf>
    <xf numFmtId="0" fontId="0" fillId="0" borderId="5" xfId="0" applyBorder="1" applyAlignment="1">
      <alignment/>
    </xf>
    <xf numFmtId="0" fontId="0" fillId="0" borderId="17" xfId="0" applyBorder="1" applyAlignment="1">
      <alignment/>
    </xf>
    <xf numFmtId="0" fontId="0" fillId="0" borderId="2" xfId="0" applyBorder="1" applyAlignment="1">
      <alignment/>
    </xf>
    <xf numFmtId="0" fontId="0" fillId="0" borderId="6" xfId="0" applyBorder="1" applyAlignment="1">
      <alignment/>
    </xf>
    <xf numFmtId="0" fontId="0" fillId="0" borderId="7" xfId="0" applyBorder="1" applyAlignment="1">
      <alignment/>
    </xf>
    <xf numFmtId="0" fontId="0" fillId="0" borderId="24" xfId="0" applyBorder="1" applyAlignment="1">
      <alignment/>
    </xf>
    <xf numFmtId="0" fontId="0" fillId="0" borderId="14" xfId="0" applyBorder="1" applyAlignment="1">
      <alignment/>
    </xf>
    <xf numFmtId="0" fontId="0" fillId="0" borderId="15" xfId="0" applyBorder="1" applyAlignment="1">
      <alignment/>
    </xf>
    <xf numFmtId="0" fontId="1" fillId="0" borderId="0" xfId="0" applyFont="1" applyFill="1" applyBorder="1" applyAlignment="1">
      <alignment horizontal="center"/>
    </xf>
    <xf numFmtId="0" fontId="0" fillId="0" borderId="6" xfId="0" applyBorder="1" applyAlignment="1">
      <alignment horizontal="right"/>
    </xf>
    <xf numFmtId="0" fontId="0" fillId="0" borderId="8" xfId="0" applyBorder="1" applyAlignment="1">
      <alignment/>
    </xf>
    <xf numFmtId="0" fontId="0" fillId="0" borderId="9" xfId="0" applyBorder="1" applyAlignment="1">
      <alignment/>
    </xf>
    <xf numFmtId="0" fontId="0" fillId="0" borderId="25" xfId="0" applyBorder="1" applyAlignment="1">
      <alignment/>
    </xf>
    <xf numFmtId="0" fontId="0" fillId="0" borderId="26" xfId="0" applyBorder="1" applyAlignment="1">
      <alignment/>
    </xf>
    <xf numFmtId="0" fontId="0" fillId="0" borderId="4" xfId="0" applyBorder="1" applyAlignment="1">
      <alignment/>
    </xf>
    <xf numFmtId="0" fontId="0" fillId="0" borderId="12" xfId="0" applyBorder="1" applyAlignment="1">
      <alignment/>
    </xf>
    <xf numFmtId="178" fontId="0" fillId="0" borderId="0" xfId="0" applyNumberFormat="1" applyBorder="1" applyAlignment="1">
      <alignment/>
    </xf>
    <xf numFmtId="178" fontId="0" fillId="0" borderId="12" xfId="0" applyNumberFormat="1" applyBorder="1" applyAlignment="1">
      <alignment/>
    </xf>
    <xf numFmtId="178" fontId="0" fillId="0" borderId="6" xfId="0" applyNumberFormat="1" applyBorder="1" applyAlignment="1">
      <alignment/>
    </xf>
    <xf numFmtId="4" fontId="0" fillId="0" borderId="12"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6" xfId="0" applyBorder="1" applyAlignment="1">
      <alignment/>
    </xf>
    <xf numFmtId="0" fontId="0" fillId="0" borderId="27" xfId="0" applyBorder="1" applyAlignment="1">
      <alignment/>
    </xf>
    <xf numFmtId="178" fontId="0" fillId="0" borderId="24" xfId="0" applyNumberFormat="1" applyBorder="1" applyAlignment="1">
      <alignment/>
    </xf>
    <xf numFmtId="0" fontId="0" fillId="0" borderId="4" xfId="0" applyFill="1" applyBorder="1" applyAlignment="1">
      <alignment/>
    </xf>
    <xf numFmtId="2" fontId="0" fillId="3" borderId="6" xfId="0" applyNumberFormat="1" applyFill="1" applyBorder="1" applyAlignment="1">
      <alignment/>
    </xf>
    <xf numFmtId="2" fontId="0" fillId="4" borderId="6" xfId="0" applyNumberFormat="1" applyFill="1" applyBorder="1" applyAlignment="1">
      <alignment/>
    </xf>
    <xf numFmtId="178" fontId="0" fillId="5" borderId="6" xfId="0" applyNumberFormat="1" applyFill="1" applyBorder="1" applyAlignment="1">
      <alignment/>
    </xf>
    <xf numFmtId="177" fontId="0" fillId="0" borderId="17" xfId="0" applyNumberFormat="1" applyBorder="1" applyAlignment="1">
      <alignment/>
    </xf>
    <xf numFmtId="1" fontId="0" fillId="0" borderId="17" xfId="0" applyNumberFormat="1" applyBorder="1" applyAlignment="1">
      <alignment/>
    </xf>
    <xf numFmtId="0" fontId="0" fillId="0" borderId="8" xfId="0" applyBorder="1" applyAlignment="1">
      <alignment horizontal="center"/>
    </xf>
    <xf numFmtId="177" fontId="0" fillId="0" borderId="6" xfId="0" applyNumberFormat="1" applyBorder="1" applyAlignment="1">
      <alignment/>
    </xf>
    <xf numFmtId="177" fontId="0" fillId="0" borderId="7" xfId="0" applyNumberFormat="1" applyBorder="1" applyAlignment="1">
      <alignment/>
    </xf>
    <xf numFmtId="177" fontId="0" fillId="0" borderId="4" xfId="0" applyNumberFormat="1" applyBorder="1" applyAlignment="1">
      <alignment/>
    </xf>
    <xf numFmtId="172" fontId="0" fillId="0" borderId="13" xfId="0" applyNumberFormat="1" applyBorder="1" applyAlignment="1">
      <alignment/>
    </xf>
    <xf numFmtId="0" fontId="0" fillId="0" borderId="19" xfId="0" applyBorder="1" applyAlignment="1">
      <alignment horizontal="center"/>
    </xf>
    <xf numFmtId="172" fontId="0" fillId="0" borderId="12" xfId="0" applyNumberFormat="1" applyBorder="1" applyAlignment="1">
      <alignment/>
    </xf>
    <xf numFmtId="177" fontId="0" fillId="0" borderId="27" xfId="0" applyNumberFormat="1" applyBorder="1" applyAlignment="1">
      <alignment/>
    </xf>
    <xf numFmtId="177" fontId="0" fillId="0" borderId="24" xfId="0" applyNumberFormat="1" applyBorder="1" applyAlignment="1">
      <alignment/>
    </xf>
    <xf numFmtId="172" fontId="0" fillId="0" borderId="28" xfId="0" applyNumberFormat="1" applyBorder="1" applyAlignment="1">
      <alignment/>
    </xf>
    <xf numFmtId="173" fontId="0" fillId="0" borderId="0" xfId="0" applyNumberFormat="1" applyAlignment="1">
      <alignment/>
    </xf>
    <xf numFmtId="173" fontId="0" fillId="0" borderId="12" xfId="0" applyNumberFormat="1" applyBorder="1" applyAlignment="1">
      <alignment/>
    </xf>
    <xf numFmtId="0" fontId="0" fillId="0" borderId="13" xfId="0" applyBorder="1" applyAlignment="1">
      <alignment/>
    </xf>
    <xf numFmtId="173" fontId="0" fillId="0" borderId="6" xfId="0" applyNumberFormat="1" applyBorder="1" applyAlignment="1">
      <alignment/>
    </xf>
    <xf numFmtId="173" fontId="0" fillId="0" borderId="24" xfId="0" applyNumberFormat="1" applyBorder="1" applyAlignment="1">
      <alignment/>
    </xf>
    <xf numFmtId="173" fontId="0" fillId="0" borderId="28" xfId="0" applyNumberFormat="1" applyBorder="1" applyAlignment="1">
      <alignment/>
    </xf>
    <xf numFmtId="1" fontId="0" fillId="0" borderId="7" xfId="0" applyNumberFormat="1" applyBorder="1" applyAlignment="1">
      <alignment/>
    </xf>
    <xf numFmtId="1" fontId="0" fillId="0" borderId="6" xfId="0" applyNumberFormat="1" applyBorder="1" applyAlignment="1">
      <alignment/>
    </xf>
    <xf numFmtId="173" fontId="0" fillId="3" borderId="6" xfId="0" applyNumberFormat="1" applyFill="1" applyBorder="1" applyAlignment="1">
      <alignment/>
    </xf>
    <xf numFmtId="173" fontId="0" fillId="4" borderId="12" xfId="0" applyNumberFormat="1" applyFill="1" applyBorder="1" applyAlignment="1">
      <alignment/>
    </xf>
    <xf numFmtId="177" fontId="0" fillId="6" borderId="4" xfId="0" applyNumberFormat="1" applyFill="1" applyBorder="1" applyAlignment="1">
      <alignment/>
    </xf>
    <xf numFmtId="177" fontId="0" fillId="7" borderId="6" xfId="0" applyNumberFormat="1" applyFill="1" applyBorder="1" applyAlignment="1">
      <alignment/>
    </xf>
    <xf numFmtId="177" fontId="0" fillId="6" borderId="6" xfId="0" applyNumberFormat="1" applyFill="1" applyBorder="1" applyAlignment="1">
      <alignment/>
    </xf>
    <xf numFmtId="2" fontId="0" fillId="0" borderId="6" xfId="0" applyNumberFormat="1" applyBorder="1" applyAlignment="1">
      <alignment/>
    </xf>
    <xf numFmtId="178" fontId="0" fillId="3" borderId="6" xfId="0" applyNumberFormat="1" applyFill="1" applyBorder="1" applyAlignment="1">
      <alignment/>
    </xf>
    <xf numFmtId="10" fontId="0" fillId="0" borderId="0" xfId="0" applyNumberFormat="1" applyAlignment="1">
      <alignment/>
    </xf>
    <xf numFmtId="178" fontId="0" fillId="4" borderId="6" xfId="0" applyNumberFormat="1" applyFill="1" applyBorder="1" applyAlignment="1">
      <alignment/>
    </xf>
    <xf numFmtId="0" fontId="14" fillId="0" borderId="3" xfId="0" applyFont="1" applyBorder="1" applyAlignment="1">
      <alignment/>
    </xf>
    <xf numFmtId="0" fontId="0" fillId="0" borderId="18" xfId="0" applyBorder="1" applyAlignment="1">
      <alignment/>
    </xf>
    <xf numFmtId="10" fontId="0" fillId="7" borderId="7" xfId="21" applyNumberFormat="1" applyFill="1" applyBorder="1" applyAlignment="1">
      <alignment/>
    </xf>
    <xf numFmtId="3" fontId="0" fillId="3" borderId="6" xfId="0" applyNumberFormat="1" applyFill="1" applyBorder="1" applyAlignment="1">
      <alignment/>
    </xf>
    <xf numFmtId="0" fontId="4" fillId="0" borderId="3" xfId="0" applyFont="1" applyBorder="1" applyAlignment="1">
      <alignment/>
    </xf>
    <xf numFmtId="10" fontId="0" fillId="0" borderId="7" xfId="21" applyNumberFormat="1" applyBorder="1" applyAlignment="1">
      <alignment/>
    </xf>
    <xf numFmtId="3" fontId="0" fillId="0" borderId="6" xfId="0" applyNumberFormat="1" applyBorder="1" applyAlignment="1">
      <alignment/>
    </xf>
    <xf numFmtId="178" fontId="0" fillId="6" borderId="6" xfId="0" applyNumberFormat="1" applyFill="1" applyBorder="1" applyAlignment="1">
      <alignment/>
    </xf>
    <xf numFmtId="178" fontId="0" fillId="7" borderId="6" xfId="0" applyNumberFormat="1" applyFill="1" applyBorder="1" applyAlignment="1">
      <alignment/>
    </xf>
    <xf numFmtId="178" fontId="0" fillId="8" borderId="6" xfId="0" applyNumberFormat="1" applyFill="1" applyBorder="1" applyAlignment="1">
      <alignment/>
    </xf>
    <xf numFmtId="178" fontId="0" fillId="0" borderId="0" xfId="0" applyNumberFormat="1" applyAlignment="1" applyProtection="1">
      <alignment/>
      <protection hidden="1"/>
    </xf>
    <xf numFmtId="0" fontId="0" fillId="0" borderId="0" xfId="0" applyFill="1" applyAlignment="1" applyProtection="1">
      <alignment/>
      <protection hidden="1"/>
    </xf>
    <xf numFmtId="0" fontId="0" fillId="0" borderId="9" xfId="0" applyBorder="1" applyAlignment="1" applyProtection="1">
      <alignment/>
      <protection hidden="1"/>
    </xf>
    <xf numFmtId="0" fontId="0" fillId="0" borderId="25" xfId="0" applyBorder="1" applyAlignment="1" applyProtection="1">
      <alignment/>
      <protection hidden="1"/>
    </xf>
    <xf numFmtId="0" fontId="0" fillId="0" borderId="0" xfId="0" applyBorder="1" applyAlignment="1" applyProtection="1">
      <alignment/>
      <protection hidden="1"/>
    </xf>
    <xf numFmtId="0" fontId="0" fillId="0" borderId="6" xfId="0" applyBorder="1" applyAlignment="1" applyProtection="1">
      <alignment/>
      <protection hidden="1"/>
    </xf>
    <xf numFmtId="0" fontId="0" fillId="0" borderId="17" xfId="0" applyBorder="1" applyAlignment="1" applyProtection="1">
      <alignment/>
      <protection hidden="1"/>
    </xf>
    <xf numFmtId="0" fontId="0" fillId="0" borderId="7" xfId="0" applyBorder="1" applyAlignment="1" applyProtection="1">
      <alignment/>
      <protection hidden="1"/>
    </xf>
    <xf numFmtId="1" fontId="0" fillId="0" borderId="0" xfId="0" applyNumberFormat="1" applyAlignment="1" applyProtection="1">
      <alignment/>
      <protection hidden="1"/>
    </xf>
    <xf numFmtId="0" fontId="0" fillId="2" borderId="14" xfId="0" applyFill="1" applyBorder="1" applyAlignment="1" applyProtection="1">
      <alignment/>
      <protection locked="0"/>
    </xf>
    <xf numFmtId="2" fontId="0" fillId="0" borderId="0" xfId="0" applyNumberFormat="1" applyFill="1" applyBorder="1" applyAlignment="1">
      <alignment/>
    </xf>
    <xf numFmtId="1" fontId="0" fillId="0" borderId="0" xfId="0" applyNumberFormat="1" applyFill="1" applyBorder="1" applyAlignment="1">
      <alignment/>
    </xf>
    <xf numFmtId="2" fontId="0" fillId="0" borderId="12" xfId="0" applyNumberFormat="1" applyBorder="1" applyAlignment="1">
      <alignment/>
    </xf>
    <xf numFmtId="1" fontId="0" fillId="0" borderId="12" xfId="0" applyNumberFormat="1" applyBorder="1" applyAlignment="1">
      <alignment/>
    </xf>
    <xf numFmtId="180" fontId="0" fillId="0" borderId="12" xfId="0" applyNumberFormat="1" applyBorder="1" applyAlignment="1">
      <alignment/>
    </xf>
    <xf numFmtId="2" fontId="0" fillId="0" borderId="6" xfId="0" applyNumberFormat="1" applyFill="1" applyBorder="1" applyAlignment="1">
      <alignment/>
    </xf>
    <xf numFmtId="178" fontId="0" fillId="0" borderId="6" xfId="0" applyNumberFormat="1" applyFill="1" applyBorder="1" applyAlignment="1">
      <alignment/>
    </xf>
    <xf numFmtId="1" fontId="0" fillId="0" borderId="6" xfId="0" applyNumberFormat="1" applyFill="1" applyBorder="1" applyAlignment="1">
      <alignment/>
    </xf>
    <xf numFmtId="180" fontId="0" fillId="0" borderId="6" xfId="0" applyNumberFormat="1" applyFill="1" applyBorder="1" applyAlignment="1">
      <alignment/>
    </xf>
    <xf numFmtId="0" fontId="0" fillId="0" borderId="6" xfId="0" applyFill="1" applyBorder="1" applyAlignment="1">
      <alignment/>
    </xf>
    <xf numFmtId="3" fontId="0" fillId="0" borderId="6" xfId="0" applyNumberFormat="1" applyFill="1" applyBorder="1" applyAlignment="1">
      <alignment/>
    </xf>
    <xf numFmtId="2" fontId="0" fillId="0" borderId="13" xfId="0" applyNumberFormat="1" applyBorder="1" applyAlignment="1">
      <alignment/>
    </xf>
    <xf numFmtId="180" fontId="0" fillId="0" borderId="6" xfId="0" applyNumberFormat="1" applyBorder="1" applyAlignment="1">
      <alignment/>
    </xf>
    <xf numFmtId="3" fontId="0" fillId="0" borderId="7" xfId="0" applyNumberFormat="1" applyBorder="1" applyAlignment="1">
      <alignment/>
    </xf>
    <xf numFmtId="178" fontId="0" fillId="7" borderId="20" xfId="0" applyNumberFormat="1" applyFill="1" applyBorder="1" applyAlignment="1">
      <alignment/>
    </xf>
    <xf numFmtId="177" fontId="0" fillId="0" borderId="0" xfId="0" applyNumberFormat="1" applyFill="1" applyBorder="1" applyAlignment="1">
      <alignment/>
    </xf>
    <xf numFmtId="0" fontId="0" fillId="0" borderId="24" xfId="0" applyFill="1" applyBorder="1" applyAlignment="1">
      <alignment/>
    </xf>
    <xf numFmtId="178" fontId="0" fillId="7" borderId="12" xfId="0" applyNumberFormat="1" applyFill="1" applyBorder="1" applyAlignment="1">
      <alignment/>
    </xf>
    <xf numFmtId="2" fontId="0" fillId="0" borderId="14" xfId="0" applyNumberFormat="1" applyBorder="1" applyAlignment="1">
      <alignment/>
    </xf>
    <xf numFmtId="2" fontId="0" fillId="4" borderId="7" xfId="0" applyNumberFormat="1" applyFill="1" applyBorder="1" applyAlignment="1">
      <alignment/>
    </xf>
    <xf numFmtId="2" fontId="0" fillId="7" borderId="6" xfId="0" applyNumberFormat="1" applyFill="1" applyBorder="1" applyAlignment="1">
      <alignment/>
    </xf>
    <xf numFmtId="1" fontId="0" fillId="3" borderId="7" xfId="0" applyNumberFormat="1" applyFill="1" applyBorder="1" applyAlignment="1">
      <alignment/>
    </xf>
    <xf numFmtId="0" fontId="0" fillId="4" borderId="6" xfId="0" applyFill="1" applyBorder="1" applyAlignment="1">
      <alignment/>
    </xf>
    <xf numFmtId="0" fontId="1" fillId="0" borderId="0" xfId="0" applyFont="1" applyFill="1" applyBorder="1" applyAlignment="1">
      <alignment horizontal="centerContinuous"/>
    </xf>
    <xf numFmtId="0" fontId="0" fillId="0" borderId="1" xfId="0" applyBorder="1" applyAlignment="1">
      <alignment/>
    </xf>
    <xf numFmtId="2" fontId="0" fillId="0" borderId="0" xfId="0" applyNumberFormat="1" applyBorder="1" applyAlignment="1">
      <alignment/>
    </xf>
    <xf numFmtId="2" fontId="0" fillId="0" borderId="7" xfId="0" applyNumberFormat="1" applyBorder="1" applyAlignment="1">
      <alignment/>
    </xf>
    <xf numFmtId="0" fontId="0" fillId="0" borderId="3" xfId="0" applyBorder="1" applyAlignment="1">
      <alignment/>
    </xf>
    <xf numFmtId="0" fontId="0" fillId="0" borderId="18" xfId="0" applyBorder="1" applyAlignment="1">
      <alignment horizontal="center"/>
    </xf>
    <xf numFmtId="180" fontId="0" fillId="0" borderId="0" xfId="0" applyNumberFormat="1" applyAlignment="1">
      <alignment/>
    </xf>
    <xf numFmtId="0" fontId="0" fillId="0" borderId="8" xfId="0" applyBorder="1" applyAlignment="1">
      <alignment horizontal="right"/>
    </xf>
    <xf numFmtId="0" fontId="0" fillId="0" borderId="17"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28" xfId="0" applyBorder="1" applyAlignment="1">
      <alignment/>
    </xf>
    <xf numFmtId="180" fontId="0" fillId="4" borderId="12" xfId="0" applyNumberFormat="1" applyFill="1" applyBorder="1" applyAlignment="1">
      <alignment/>
    </xf>
    <xf numFmtId="0" fontId="0" fillId="0" borderId="0" xfId="0" applyFill="1" applyBorder="1" applyAlignment="1" applyProtection="1">
      <alignment/>
      <protection hidden="1"/>
    </xf>
    <xf numFmtId="177" fontId="0" fillId="0" borderId="0" xfId="0" applyNumberFormat="1" applyAlignment="1" applyProtection="1">
      <alignment/>
      <protection hidden="1"/>
    </xf>
    <xf numFmtId="0" fontId="0" fillId="0" borderId="0" xfId="0" applyFill="1" applyBorder="1" applyAlignment="1" applyProtection="1">
      <alignment/>
      <protection hidden="1"/>
    </xf>
    <xf numFmtId="0" fontId="0" fillId="8" borderId="12" xfId="0" applyFill="1" applyBorder="1" applyAlignment="1" applyProtection="1">
      <alignment/>
      <protection hidden="1"/>
    </xf>
    <xf numFmtId="0" fontId="0" fillId="8" borderId="13" xfId="0" applyFill="1" applyBorder="1" applyAlignment="1" applyProtection="1">
      <alignment/>
      <protection hidden="1"/>
    </xf>
    <xf numFmtId="178" fontId="0" fillId="0" borderId="7" xfId="0" applyNumberFormat="1" applyBorder="1" applyAlignment="1">
      <alignment/>
    </xf>
    <xf numFmtId="10" fontId="4" fillId="0" borderId="0" xfId="0" applyNumberFormat="1" applyFont="1" applyAlignment="1">
      <alignment/>
    </xf>
    <xf numFmtId="0" fontId="0" fillId="0" borderId="6" xfId="0" applyBorder="1" applyAlignment="1" applyProtection="1">
      <alignment/>
      <protection locked="0"/>
    </xf>
    <xf numFmtId="0" fontId="0" fillId="4" borderId="6" xfId="0" applyFill="1" applyBorder="1" applyAlignment="1" applyProtection="1">
      <alignment/>
      <protection locked="0"/>
    </xf>
    <xf numFmtId="0" fontId="0" fillId="0" borderId="6" xfId="0" applyFill="1" applyBorder="1" applyAlignment="1" applyProtection="1">
      <alignment/>
      <protection locked="0"/>
    </xf>
    <xf numFmtId="0" fontId="0" fillId="0" borderId="12" xfId="0" applyBorder="1" applyAlignment="1" applyProtection="1">
      <alignment/>
      <protection locked="0"/>
    </xf>
    <xf numFmtId="0" fontId="0" fillId="0" borderId="12" xfId="0" applyFill="1" applyBorder="1" applyAlignment="1" applyProtection="1">
      <alignment/>
      <protection locked="0"/>
    </xf>
    <xf numFmtId="0" fontId="0" fillId="4" borderId="0" xfId="0" applyFill="1" applyBorder="1" applyAlignment="1">
      <alignment/>
    </xf>
    <xf numFmtId="0" fontId="0" fillId="4" borderId="12" xfId="0" applyFill="1" applyBorder="1" applyAlignment="1" applyProtection="1">
      <alignment/>
      <protection locked="0"/>
    </xf>
    <xf numFmtId="0" fontId="0" fillId="0" borderId="18" xfId="0" applyBorder="1" applyAlignment="1">
      <alignment horizontal="right"/>
    </xf>
    <xf numFmtId="0" fontId="0" fillId="0" borderId="19" xfId="0" applyBorder="1" applyAlignment="1">
      <alignment horizontal="right"/>
    </xf>
    <xf numFmtId="0" fontId="12" fillId="0" borderId="7" xfId="0" applyFont="1" applyBorder="1" applyAlignment="1">
      <alignment/>
    </xf>
    <xf numFmtId="0" fontId="0" fillId="0" borderId="16" xfId="0" applyBorder="1" applyAlignment="1">
      <alignment horizontal="right"/>
    </xf>
    <xf numFmtId="0" fontId="0" fillId="0" borderId="11" xfId="0" applyBorder="1" applyAlignment="1">
      <alignment horizontal="right"/>
    </xf>
    <xf numFmtId="0" fontId="0" fillId="3" borderId="0" xfId="0" applyFill="1" applyBorder="1" applyAlignment="1">
      <alignment/>
    </xf>
    <xf numFmtId="0" fontId="0" fillId="3" borderId="12" xfId="0" applyFill="1" applyBorder="1" applyAlignment="1">
      <alignment/>
    </xf>
    <xf numFmtId="0" fontId="0" fillId="0" borderId="0" xfId="0" applyFill="1" applyBorder="1" applyAlignment="1">
      <alignment/>
    </xf>
    <xf numFmtId="0" fontId="0" fillId="3" borderId="6" xfId="0" applyFill="1" applyBorder="1" applyAlignment="1">
      <alignment/>
    </xf>
    <xf numFmtId="0" fontId="16" fillId="0" borderId="6" xfId="0" applyFont="1" applyBorder="1" applyAlignment="1">
      <alignment/>
    </xf>
    <xf numFmtId="0" fontId="0" fillId="0" borderId="3" xfId="0" applyBorder="1" applyAlignment="1">
      <alignment horizontal="right"/>
    </xf>
    <xf numFmtId="10" fontId="0" fillId="0" borderId="13" xfId="21" applyNumberFormat="1" applyBorder="1" applyAlignment="1">
      <alignment/>
    </xf>
    <xf numFmtId="187" fontId="0" fillId="0" borderId="7" xfId="21" applyNumberFormat="1" applyBorder="1" applyAlignment="1">
      <alignment/>
    </xf>
    <xf numFmtId="0" fontId="0" fillId="0" borderId="19" xfId="0" applyBorder="1" applyAlignment="1">
      <alignment/>
    </xf>
    <xf numFmtId="180" fontId="0" fillId="6" borderId="14" xfId="0" applyNumberFormat="1" applyFill="1" applyBorder="1" applyAlignment="1">
      <alignment/>
    </xf>
    <xf numFmtId="178" fontId="0" fillId="9" borderId="7" xfId="0" applyNumberFormat="1" applyFill="1" applyBorder="1" applyAlignment="1">
      <alignment/>
    </xf>
    <xf numFmtId="0" fontId="0" fillId="0" borderId="26" xfId="0" applyBorder="1" applyAlignment="1" applyProtection="1">
      <alignment/>
      <protection hidden="1"/>
    </xf>
    <xf numFmtId="0" fontId="0" fillId="0" borderId="29" xfId="0" applyBorder="1" applyAlignment="1" applyProtection="1">
      <alignment/>
      <protection hidden="1"/>
    </xf>
    <xf numFmtId="0" fontId="0" fillId="0" borderId="30" xfId="0" applyBorder="1" applyAlignment="1" applyProtection="1">
      <alignment/>
      <protection hidden="1"/>
    </xf>
    <xf numFmtId="0" fontId="0" fillId="0" borderId="7" xfId="0" applyBorder="1" applyAlignment="1" applyProtection="1">
      <alignment horizontal="center"/>
      <protection hidden="1"/>
    </xf>
    <xf numFmtId="0" fontId="0" fillId="0" borderId="20" xfId="0" applyBorder="1" applyAlignment="1" applyProtection="1">
      <alignment/>
      <protection hidden="1"/>
    </xf>
    <xf numFmtId="178" fontId="0" fillId="3" borderId="6" xfId="0" applyNumberFormat="1" applyFont="1" applyFill="1" applyBorder="1" applyAlignment="1" applyProtection="1">
      <alignment/>
      <protection hidden="1"/>
    </xf>
    <xf numFmtId="178" fontId="0" fillId="3" borderId="7" xfId="0" applyNumberFormat="1" applyFont="1" applyFill="1" applyBorder="1" applyAlignment="1" applyProtection="1">
      <alignment/>
      <protection hidden="1"/>
    </xf>
    <xf numFmtId="0" fontId="0" fillId="4" borderId="20" xfId="0" applyFill="1" applyBorder="1" applyAlignment="1" applyProtection="1">
      <alignment/>
      <protection hidden="1"/>
    </xf>
    <xf numFmtId="178" fontId="0" fillId="4" borderId="6" xfId="0" applyNumberFormat="1" applyFill="1" applyBorder="1" applyAlignment="1" applyProtection="1">
      <alignment/>
      <protection hidden="1"/>
    </xf>
    <xf numFmtId="178" fontId="0" fillId="4" borderId="7" xfId="0" applyNumberFormat="1" applyFill="1" applyBorder="1" applyAlignment="1" applyProtection="1">
      <alignment/>
      <protection hidden="1"/>
    </xf>
    <xf numFmtId="178" fontId="0" fillId="0" borderId="0" xfId="0" applyNumberFormat="1" applyFill="1" applyBorder="1" applyAlignment="1" applyProtection="1">
      <alignment/>
      <protection hidden="1"/>
    </xf>
    <xf numFmtId="178" fontId="0" fillId="0" borderId="0" xfId="0" applyNumberFormat="1" applyFont="1" applyFill="1" applyBorder="1" applyAlignment="1" applyProtection="1">
      <alignment/>
      <protection hidden="1"/>
    </xf>
    <xf numFmtId="0" fontId="0" fillId="0" borderId="0" xfId="0" applyAlignment="1" applyProtection="1">
      <alignment horizontal="left"/>
      <protection hidden="1"/>
    </xf>
    <xf numFmtId="178" fontId="0" fillId="0" borderId="0" xfId="0" applyNumberFormat="1" applyFill="1" applyAlignment="1" applyProtection="1">
      <alignment/>
      <protection hidden="1"/>
    </xf>
    <xf numFmtId="0" fontId="0" fillId="0" borderId="3" xfId="0" applyFill="1" applyBorder="1" applyAlignment="1" applyProtection="1">
      <alignment/>
      <protection hidden="1"/>
    </xf>
    <xf numFmtId="1" fontId="0" fillId="0" borderId="8" xfId="0" applyNumberFormat="1" applyFill="1" applyBorder="1" applyAlignment="1" applyProtection="1">
      <alignment/>
      <protection hidden="1"/>
    </xf>
    <xf numFmtId="1" fontId="0" fillId="0" borderId="18" xfId="0" applyNumberFormat="1" applyFill="1" applyBorder="1" applyAlignment="1" applyProtection="1">
      <alignment/>
      <protection hidden="1"/>
    </xf>
    <xf numFmtId="1" fontId="0" fillId="0" borderId="8" xfId="0" applyNumberFormat="1" applyBorder="1" applyAlignment="1" applyProtection="1">
      <alignment/>
      <protection hidden="1"/>
    </xf>
    <xf numFmtId="1" fontId="0" fillId="0" borderId="18" xfId="0" applyNumberFormat="1" applyBorder="1" applyAlignment="1" applyProtection="1">
      <alignment/>
      <protection hidden="1"/>
    </xf>
    <xf numFmtId="0" fontId="0" fillId="0" borderId="8" xfId="0" applyBorder="1" applyAlignment="1" applyProtection="1">
      <alignment/>
      <protection hidden="1"/>
    </xf>
    <xf numFmtId="0" fontId="0" fillId="0" borderId="18" xfId="0" applyBorder="1" applyAlignment="1" applyProtection="1">
      <alignment/>
      <protection hidden="1"/>
    </xf>
    <xf numFmtId="178" fontId="0" fillId="2" borderId="20" xfId="0" applyNumberFormat="1" applyFill="1" applyBorder="1" applyAlignment="1" applyProtection="1">
      <alignment/>
      <protection locked="0"/>
    </xf>
    <xf numFmtId="0" fontId="0" fillId="10" borderId="0" xfId="0" applyFill="1" applyAlignment="1">
      <alignment/>
    </xf>
    <xf numFmtId="0" fontId="24" fillId="0" borderId="0" xfId="0" applyFont="1" applyAlignment="1" applyProtection="1">
      <alignment/>
      <protection hidden="1"/>
    </xf>
    <xf numFmtId="178" fontId="24" fillId="0" borderId="0" xfId="0" applyNumberFormat="1" applyFont="1" applyAlignment="1" applyProtection="1">
      <alignment/>
      <protection hidden="1"/>
    </xf>
    <xf numFmtId="0" fontId="9" fillId="0" borderId="0" xfId="0" applyFont="1" applyFill="1" applyBorder="1" applyAlignment="1">
      <alignment/>
    </xf>
    <xf numFmtId="0" fontId="9" fillId="0" borderId="2" xfId="0" applyFont="1" applyFill="1" applyBorder="1" applyAlignment="1">
      <alignment/>
    </xf>
    <xf numFmtId="0" fontId="9" fillId="0" borderId="9" xfId="0" applyFont="1" applyFill="1" applyBorder="1" applyAlignment="1">
      <alignment/>
    </xf>
    <xf numFmtId="0" fontId="9" fillId="0" borderId="4" xfId="0" applyFont="1" applyFill="1" applyBorder="1" applyAlignment="1">
      <alignment/>
    </xf>
    <xf numFmtId="0" fontId="0" fillId="0" borderId="14" xfId="0" applyFill="1" applyBorder="1" applyAlignment="1">
      <alignment/>
    </xf>
    <xf numFmtId="1" fontId="11" fillId="0" borderId="7" xfId="0" applyNumberFormat="1" applyFont="1" applyBorder="1" applyAlignment="1">
      <alignment/>
    </xf>
    <xf numFmtId="0" fontId="0" fillId="0" borderId="20" xfId="0" applyBorder="1" applyAlignment="1">
      <alignment/>
    </xf>
    <xf numFmtId="0" fontId="0" fillId="0" borderId="14" xfId="0" applyFill="1" applyBorder="1" applyAlignment="1">
      <alignment/>
    </xf>
    <xf numFmtId="1" fontId="0" fillId="3" borderId="6" xfId="0" applyNumberFormat="1" applyFill="1" applyBorder="1" applyAlignment="1">
      <alignment/>
    </xf>
    <xf numFmtId="1" fontId="0" fillId="4" borderId="6" xfId="0" applyNumberFormat="1" applyFill="1" applyBorder="1" applyAlignment="1">
      <alignment/>
    </xf>
    <xf numFmtId="0" fontId="0" fillId="4" borderId="20" xfId="0" applyFill="1" applyBorder="1" applyAlignment="1">
      <alignment/>
    </xf>
    <xf numFmtId="1" fontId="0" fillId="0" borderId="0" xfId="0" applyNumberFormat="1" applyBorder="1" applyAlignment="1">
      <alignment/>
    </xf>
    <xf numFmtId="0" fontId="0" fillId="0" borderId="24" xfId="0" applyBorder="1" applyAlignment="1">
      <alignment horizontal="right"/>
    </xf>
    <xf numFmtId="1" fontId="0" fillId="0" borderId="2" xfId="0" applyNumberFormat="1" applyBorder="1" applyAlignment="1">
      <alignment/>
    </xf>
    <xf numFmtId="0" fontId="0" fillId="0" borderId="4" xfId="0" applyBorder="1" applyAlignment="1">
      <alignment horizontal="right"/>
    </xf>
    <xf numFmtId="1" fontId="0" fillId="0" borderId="4" xfId="0" applyNumberFormat="1" applyBorder="1" applyAlignment="1">
      <alignment/>
    </xf>
    <xf numFmtId="1" fontId="0" fillId="0" borderId="27" xfId="0" applyNumberFormat="1" applyBorder="1" applyAlignment="1">
      <alignment/>
    </xf>
    <xf numFmtId="1" fontId="0" fillId="0" borderId="6" xfId="0" applyNumberFormat="1" applyBorder="1" applyAlignment="1">
      <alignment horizontal="right"/>
    </xf>
    <xf numFmtId="1" fontId="0" fillId="0" borderId="24" xfId="0" applyNumberFormat="1" applyBorder="1" applyAlignment="1">
      <alignment/>
    </xf>
    <xf numFmtId="0" fontId="26" fillId="0" borderId="15" xfId="0" applyFont="1" applyBorder="1" applyAlignment="1">
      <alignment horizontal="center"/>
    </xf>
    <xf numFmtId="0" fontId="26" fillId="0" borderId="8" xfId="0" applyFont="1" applyBorder="1" applyAlignment="1">
      <alignment horizontal="center"/>
    </xf>
    <xf numFmtId="0" fontId="26" fillId="0" borderId="3" xfId="0" applyFont="1" applyBorder="1" applyAlignment="1">
      <alignment horizontal="center"/>
    </xf>
    <xf numFmtId="0" fontId="26" fillId="0" borderId="11" xfId="0" applyFont="1" applyFill="1" applyBorder="1" applyAlignment="1">
      <alignment horizontal="center"/>
    </xf>
    <xf numFmtId="0" fontId="26" fillId="0" borderId="14" xfId="0" applyFont="1" applyBorder="1" applyAlignment="1">
      <alignment horizontal="center"/>
    </xf>
    <xf numFmtId="0" fontId="26" fillId="0" borderId="18" xfId="0" applyFont="1" applyBorder="1" applyAlignment="1">
      <alignment horizontal="center"/>
    </xf>
    <xf numFmtId="0" fontId="12" fillId="0" borderId="21" xfId="0" applyFont="1" applyBorder="1" applyAlignment="1">
      <alignment/>
    </xf>
    <xf numFmtId="0" fontId="12" fillId="0" borderId="22" xfId="0" applyFont="1" applyBorder="1" applyAlignment="1">
      <alignment/>
    </xf>
    <xf numFmtId="2" fontId="12" fillId="4" borderId="31" xfId="0" applyNumberFormat="1" applyFont="1" applyFill="1" applyBorder="1" applyAlignment="1">
      <alignment/>
    </xf>
    <xf numFmtId="0" fontId="12" fillId="0" borderId="18" xfId="0" applyFont="1" applyBorder="1" applyAlignment="1">
      <alignment/>
    </xf>
    <xf numFmtId="0" fontId="12" fillId="0" borderId="3" xfId="0" applyFont="1" applyBorder="1" applyAlignment="1">
      <alignment/>
    </xf>
    <xf numFmtId="2" fontId="12" fillId="7" borderId="8" xfId="0" applyNumberFormat="1" applyFont="1" applyFill="1" applyBorder="1" applyAlignment="1">
      <alignment/>
    </xf>
    <xf numFmtId="0" fontId="9" fillId="0" borderId="4" xfId="0" applyFont="1" applyFill="1" applyBorder="1" applyAlignment="1">
      <alignment/>
    </xf>
    <xf numFmtId="0" fontId="9" fillId="0" borderId="5" xfId="0" applyFont="1" applyFill="1" applyBorder="1" applyAlignment="1">
      <alignment/>
    </xf>
    <xf numFmtId="0" fontId="9" fillId="0" borderId="5" xfId="0" applyFont="1" applyFill="1" applyBorder="1" applyAlignment="1">
      <alignment/>
    </xf>
    <xf numFmtId="0" fontId="0" fillId="0" borderId="9" xfId="0" applyFill="1" applyBorder="1" applyAlignment="1">
      <alignment/>
    </xf>
    <xf numFmtId="0" fontId="0" fillId="0" borderId="26" xfId="0" applyFill="1" applyBorder="1" applyAlignment="1">
      <alignment/>
    </xf>
    <xf numFmtId="0" fontId="0" fillId="0" borderId="25" xfId="0" applyFill="1" applyBorder="1" applyAlignment="1">
      <alignment/>
    </xf>
    <xf numFmtId="0" fontId="0" fillId="0" borderId="10" xfId="0" applyFill="1" applyBorder="1" applyAlignment="1">
      <alignment/>
    </xf>
    <xf numFmtId="0" fontId="0" fillId="0" borderId="15" xfId="0" applyFill="1" applyBorder="1" applyAlignment="1">
      <alignment/>
    </xf>
    <xf numFmtId="0" fontId="0" fillId="0" borderId="11" xfId="0" applyFill="1" applyBorder="1" applyAlignment="1">
      <alignment/>
    </xf>
    <xf numFmtId="0" fontId="0" fillId="0" borderId="16" xfId="0" applyFill="1" applyBorder="1" applyAlignment="1">
      <alignment/>
    </xf>
    <xf numFmtId="3" fontId="0" fillId="0" borderId="4" xfId="0" applyNumberFormat="1" applyFill="1" applyBorder="1" applyAlignment="1">
      <alignment/>
    </xf>
    <xf numFmtId="4" fontId="0" fillId="0" borderId="12" xfId="0" applyNumberFormat="1" applyFill="1" applyBorder="1" applyAlignment="1">
      <alignment/>
    </xf>
    <xf numFmtId="4" fontId="0" fillId="0" borderId="0" xfId="0" applyNumberFormat="1" applyFill="1" applyBorder="1" applyAlignment="1">
      <alignment/>
    </xf>
    <xf numFmtId="178" fontId="0" fillId="0" borderId="6" xfId="0" applyNumberFormat="1" applyFill="1" applyBorder="1" applyAlignment="1">
      <alignment/>
    </xf>
    <xf numFmtId="178" fontId="0" fillId="0" borderId="12" xfId="0" applyNumberFormat="1" applyFill="1" applyBorder="1" applyAlignment="1">
      <alignment/>
    </xf>
    <xf numFmtId="0" fontId="0" fillId="0" borderId="27" xfId="0" applyFill="1" applyBorder="1" applyAlignment="1">
      <alignment/>
    </xf>
    <xf numFmtId="0" fontId="0" fillId="0" borderId="24" xfId="0" applyFill="1" applyBorder="1" applyAlignment="1">
      <alignment/>
    </xf>
    <xf numFmtId="4" fontId="0" fillId="0" borderId="28" xfId="0" applyNumberFormat="1" applyFill="1" applyBorder="1" applyAlignment="1">
      <alignment/>
    </xf>
    <xf numFmtId="4" fontId="0" fillId="0" borderId="2" xfId="0" applyNumberFormat="1" applyFill="1" applyBorder="1" applyAlignment="1">
      <alignment/>
    </xf>
    <xf numFmtId="178" fontId="0" fillId="0" borderId="24" xfId="0" applyNumberFormat="1" applyFill="1" applyBorder="1" applyAlignment="1">
      <alignment/>
    </xf>
    <xf numFmtId="178" fontId="0" fillId="0" borderId="28" xfId="0" applyNumberFormat="1" applyFill="1" applyBorder="1" applyAlignment="1">
      <alignment/>
    </xf>
    <xf numFmtId="0" fontId="9" fillId="0" borderId="0" xfId="0" applyFont="1" applyFill="1" applyBorder="1" applyAlignment="1">
      <alignment/>
    </xf>
    <xf numFmtId="4" fontId="9" fillId="0" borderId="6" xfId="0" applyNumberFormat="1" applyFont="1" applyFill="1" applyBorder="1" applyAlignment="1">
      <alignment/>
    </xf>
    <xf numFmtId="3" fontId="0" fillId="0" borderId="6" xfId="0" applyNumberFormat="1" applyFill="1" applyBorder="1" applyAlignment="1">
      <alignment/>
    </xf>
    <xf numFmtId="4" fontId="0" fillId="0" borderId="6" xfId="0" applyNumberFormat="1" applyFill="1" applyBorder="1" applyAlignment="1">
      <alignment/>
    </xf>
    <xf numFmtId="2" fontId="0" fillId="0" borderId="6" xfId="0" applyNumberFormat="1" applyFill="1" applyBorder="1" applyAlignment="1">
      <alignment/>
    </xf>
    <xf numFmtId="0" fontId="9" fillId="0" borderId="17" xfId="0" applyFont="1" applyFill="1" applyBorder="1" applyAlignment="1">
      <alignment/>
    </xf>
    <xf numFmtId="2" fontId="0" fillId="0" borderId="7" xfId="0" applyNumberFormat="1" applyFill="1" applyBorder="1" applyAlignment="1">
      <alignment/>
    </xf>
    <xf numFmtId="0" fontId="0" fillId="0" borderId="17" xfId="0" applyFill="1" applyBorder="1" applyAlignment="1">
      <alignment/>
    </xf>
    <xf numFmtId="178" fontId="0" fillId="0" borderId="7" xfId="0" applyNumberFormat="1" applyFill="1" applyBorder="1" applyAlignment="1">
      <alignment/>
    </xf>
    <xf numFmtId="1" fontId="0" fillId="0" borderId="0" xfId="0" applyNumberFormat="1" applyFill="1" applyBorder="1" applyAlignment="1" applyProtection="1">
      <alignment/>
      <protection hidden="1"/>
    </xf>
    <xf numFmtId="0" fontId="0" fillId="0" borderId="14" xfId="0" applyBorder="1" applyAlignment="1" applyProtection="1">
      <alignment/>
      <protection hidden="1"/>
    </xf>
    <xf numFmtId="0" fontId="0" fillId="0" borderId="27" xfId="0" applyBorder="1" applyAlignment="1" applyProtection="1">
      <alignment/>
      <protection hidden="1"/>
    </xf>
    <xf numFmtId="0" fontId="0" fillId="0" borderId="2" xfId="0" applyBorder="1" applyAlignment="1" applyProtection="1">
      <alignment/>
      <protection hidden="1"/>
    </xf>
    <xf numFmtId="0" fontId="0" fillId="0" borderId="24" xfId="0" applyBorder="1" applyAlignment="1" applyProtection="1">
      <alignment/>
      <protection hidden="1"/>
    </xf>
    <xf numFmtId="2" fontId="0" fillId="0" borderId="24" xfId="0" applyNumberFormat="1" applyBorder="1" applyAlignment="1" applyProtection="1">
      <alignment/>
      <protection hidden="1"/>
    </xf>
    <xf numFmtId="0" fontId="0" fillId="8" borderId="8" xfId="0" applyFill="1" applyBorder="1" applyAlignment="1" applyProtection="1">
      <alignment/>
      <protection hidden="1"/>
    </xf>
    <xf numFmtId="0" fontId="0" fillId="8" borderId="19" xfId="0" applyFill="1" applyBorder="1" applyAlignment="1">
      <alignment horizontal="center"/>
    </xf>
    <xf numFmtId="1" fontId="0" fillId="8" borderId="6" xfId="0" applyNumberFormat="1" applyFill="1" applyBorder="1" applyAlignment="1" applyProtection="1">
      <alignment/>
      <protection hidden="1"/>
    </xf>
    <xf numFmtId="1" fontId="0" fillId="8" borderId="7" xfId="0" applyNumberFormat="1" applyFill="1" applyBorder="1" applyAlignment="1" applyProtection="1">
      <alignment/>
      <protection hidden="1"/>
    </xf>
    <xf numFmtId="3" fontId="0" fillId="0" borderId="7" xfId="0" applyNumberFormat="1" applyFill="1" applyBorder="1" applyAlignment="1">
      <alignment/>
    </xf>
    <xf numFmtId="4" fontId="0" fillId="0" borderId="0" xfId="0" applyNumberFormat="1" applyFill="1" applyBorder="1" applyAlignment="1">
      <alignment/>
    </xf>
    <xf numFmtId="3" fontId="0" fillId="0" borderId="24" xfId="0" applyNumberFormat="1" applyBorder="1" applyAlignment="1">
      <alignment/>
    </xf>
    <xf numFmtId="0" fontId="0" fillId="7" borderId="0" xfId="0" applyFill="1" applyBorder="1" applyAlignment="1">
      <alignment horizontal="right"/>
    </xf>
    <xf numFmtId="3" fontId="0" fillId="0" borderId="24" xfId="0" applyNumberFormat="1" applyFill="1" applyBorder="1" applyAlignment="1">
      <alignment/>
    </xf>
    <xf numFmtId="177" fontId="0" fillId="11" borderId="6" xfId="0" applyNumberFormat="1" applyFill="1" applyBorder="1" applyAlignment="1">
      <alignment/>
    </xf>
    <xf numFmtId="177" fontId="0" fillId="3" borderId="27" xfId="0" applyNumberFormat="1" applyFill="1" applyBorder="1" applyAlignment="1">
      <alignment/>
    </xf>
    <xf numFmtId="177" fontId="0" fillId="3" borderId="24" xfId="0" applyNumberFormat="1" applyFill="1" applyBorder="1" applyAlignment="1">
      <alignment/>
    </xf>
    <xf numFmtId="172" fontId="0" fillId="4" borderId="12" xfId="0" applyNumberFormat="1" applyFill="1" applyBorder="1" applyAlignment="1">
      <alignment/>
    </xf>
    <xf numFmtId="172" fontId="0" fillId="4" borderId="28" xfId="0" applyNumberFormat="1" applyFill="1" applyBorder="1" applyAlignment="1">
      <alignment/>
    </xf>
    <xf numFmtId="178" fontId="0" fillId="7" borderId="7" xfId="0" applyNumberFormat="1" applyFill="1" applyBorder="1" applyAlignment="1">
      <alignment/>
    </xf>
    <xf numFmtId="0" fontId="9" fillId="0" borderId="9" xfId="0" applyFont="1" applyBorder="1" applyAlignment="1">
      <alignment/>
    </xf>
    <xf numFmtId="0" fontId="9" fillId="0" borderId="14" xfId="0" applyFont="1" applyBorder="1" applyAlignment="1">
      <alignment horizontal="center"/>
    </xf>
    <xf numFmtId="0" fontId="9" fillId="0" borderId="10" xfId="0" applyFont="1" applyBorder="1" applyAlignment="1">
      <alignment horizontal="center"/>
    </xf>
    <xf numFmtId="0" fontId="9" fillId="0" borderId="8" xfId="0" applyFont="1" applyBorder="1" applyAlignment="1">
      <alignment horizontal="center"/>
    </xf>
    <xf numFmtId="0" fontId="9" fillId="0" borderId="16" xfId="0" applyFont="1" applyBorder="1" applyAlignment="1">
      <alignment horizontal="center"/>
    </xf>
    <xf numFmtId="0" fontId="9" fillId="0" borderId="3" xfId="0" applyFont="1" applyBorder="1" applyAlignment="1">
      <alignment horizontal="center"/>
    </xf>
    <xf numFmtId="177" fontId="9" fillId="0" borderId="15" xfId="0" applyNumberFormat="1" applyFont="1" applyBorder="1" applyAlignment="1">
      <alignment horizontal="center"/>
    </xf>
    <xf numFmtId="0" fontId="9" fillId="0" borderId="19"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178" fontId="12" fillId="5" borderId="13" xfId="0" applyNumberFormat="1" applyFont="1" applyFill="1" applyBorder="1" applyAlignment="1">
      <alignment/>
    </xf>
    <xf numFmtId="2" fontId="4" fillId="0" borderId="0" xfId="0" applyNumberFormat="1" applyFont="1" applyAlignment="1">
      <alignment/>
    </xf>
    <xf numFmtId="172" fontId="4" fillId="3" borderId="14" xfId="0" applyNumberFormat="1" applyFont="1" applyFill="1" applyBorder="1" applyAlignment="1">
      <alignment/>
    </xf>
    <xf numFmtId="2" fontId="4" fillId="0" borderId="7" xfId="0" applyNumberFormat="1" applyFont="1" applyBorder="1" applyAlignment="1">
      <alignment/>
    </xf>
    <xf numFmtId="172" fontId="0" fillId="0" borderId="6" xfId="0" applyNumberFormat="1" applyFill="1" applyBorder="1" applyAlignment="1">
      <alignment/>
    </xf>
    <xf numFmtId="2" fontId="0" fillId="0" borderId="0" xfId="0" applyNumberFormat="1" applyAlignment="1">
      <alignment/>
    </xf>
    <xf numFmtId="0" fontId="9" fillId="0" borderId="11" xfId="0" applyFont="1" applyBorder="1" applyAlignment="1">
      <alignment horizontal="center"/>
    </xf>
    <xf numFmtId="172" fontId="0" fillId="0" borderId="6" xfId="0" applyNumberFormat="1" applyBorder="1" applyAlignment="1">
      <alignment/>
    </xf>
    <xf numFmtId="172" fontId="0" fillId="0" borderId="24" xfId="0" applyNumberFormat="1" applyBorder="1" applyAlignment="1">
      <alignment/>
    </xf>
    <xf numFmtId="172" fontId="0" fillId="0" borderId="7" xfId="0" applyNumberFormat="1" applyBorder="1" applyAlignment="1">
      <alignment/>
    </xf>
    <xf numFmtId="177" fontId="0" fillId="0" borderId="4" xfId="0" applyNumberFormat="1" applyFill="1" applyBorder="1" applyAlignment="1">
      <alignment/>
    </xf>
    <xf numFmtId="177" fontId="0" fillId="4" borderId="4" xfId="0" applyNumberFormat="1" applyFill="1" applyBorder="1" applyAlignment="1">
      <alignment/>
    </xf>
    <xf numFmtId="177" fontId="0" fillId="9" borderId="6" xfId="0" applyNumberFormat="1" applyFill="1" applyBorder="1" applyAlignment="1">
      <alignment/>
    </xf>
    <xf numFmtId="0" fontId="9" fillId="0" borderId="0" xfId="0" applyFont="1" applyFill="1" applyBorder="1" applyAlignment="1">
      <alignment horizontal="center"/>
    </xf>
    <xf numFmtId="177" fontId="0" fillId="0" borderId="4" xfId="0" applyNumberFormat="1" applyBorder="1" applyAlignment="1" applyProtection="1">
      <alignment/>
      <protection hidden="1"/>
    </xf>
    <xf numFmtId="2" fontId="0" fillId="6" borderId="12" xfId="0" applyNumberFormat="1" applyFill="1" applyBorder="1" applyAlignment="1" applyProtection="1">
      <alignment/>
      <protection hidden="1"/>
    </xf>
    <xf numFmtId="0" fontId="0" fillId="0" borderId="12" xfId="0" applyBorder="1" applyAlignment="1" applyProtection="1">
      <alignment/>
      <protection hidden="1"/>
    </xf>
    <xf numFmtId="177" fontId="0" fillId="0" borderId="5" xfId="0" applyNumberFormat="1" applyBorder="1" applyAlignment="1" applyProtection="1">
      <alignment/>
      <protection hidden="1"/>
    </xf>
    <xf numFmtId="0" fontId="0" fillId="0" borderId="13" xfId="0" applyBorder="1" applyAlignment="1" applyProtection="1">
      <alignment/>
      <protection hidden="1"/>
    </xf>
    <xf numFmtId="177" fontId="0" fillId="0" borderId="3" xfId="0" applyNumberFormat="1" applyBorder="1" applyAlignment="1" applyProtection="1">
      <alignment/>
      <protection hidden="1"/>
    </xf>
    <xf numFmtId="0" fontId="0" fillId="0" borderId="8" xfId="0" applyBorder="1" applyAlignment="1" applyProtection="1">
      <alignment horizontal="center"/>
      <protection hidden="1"/>
    </xf>
    <xf numFmtId="0" fontId="0" fillId="0" borderId="19" xfId="0" applyBorder="1" applyAlignment="1" applyProtection="1">
      <alignment horizontal="center"/>
      <protection hidden="1"/>
    </xf>
    <xf numFmtId="177" fontId="0" fillId="0" borderId="27" xfId="0" applyNumberFormat="1" applyBorder="1" applyAlignment="1" applyProtection="1">
      <alignment/>
      <protection hidden="1"/>
    </xf>
    <xf numFmtId="2" fontId="0" fillId="6" borderId="28" xfId="0" applyNumberFormat="1" applyFill="1" applyBorder="1" applyAlignment="1" applyProtection="1">
      <alignment/>
      <protection hidden="1"/>
    </xf>
    <xf numFmtId="0" fontId="9" fillId="0" borderId="14" xfId="0" applyFont="1" applyBorder="1" applyAlignment="1">
      <alignment/>
    </xf>
    <xf numFmtId="0" fontId="9" fillId="0" borderId="25" xfId="0" applyFont="1" applyBorder="1" applyAlignment="1">
      <alignment/>
    </xf>
    <xf numFmtId="0" fontId="9" fillId="0" borderId="15" xfId="0" applyFont="1" applyBorder="1" applyAlignment="1">
      <alignment/>
    </xf>
    <xf numFmtId="0" fontId="27" fillId="0" borderId="16" xfId="0" applyFont="1" applyFill="1" applyBorder="1" applyAlignment="1">
      <alignment horizontal="center"/>
    </xf>
    <xf numFmtId="0" fontId="27" fillId="0" borderId="15" xfId="0" applyFont="1" applyFill="1" applyBorder="1" applyAlignment="1">
      <alignment horizontal="center"/>
    </xf>
    <xf numFmtId="0" fontId="9" fillId="0" borderId="6" xfId="0" applyFont="1" applyFill="1" applyBorder="1" applyAlignment="1">
      <alignment/>
    </xf>
    <xf numFmtId="0" fontId="9" fillId="0" borderId="24" xfId="0" applyFont="1" applyFill="1" applyBorder="1" applyAlignment="1">
      <alignment/>
    </xf>
    <xf numFmtId="0" fontId="27" fillId="0" borderId="26" xfId="0" applyFont="1" applyFill="1" applyBorder="1" applyAlignment="1">
      <alignment horizontal="center"/>
    </xf>
    <xf numFmtId="0" fontId="9" fillId="0" borderId="10" xfId="0" applyFont="1" applyBorder="1" applyAlignment="1">
      <alignment/>
    </xf>
    <xf numFmtId="0" fontId="26" fillId="0" borderId="9" xfId="0" applyFont="1" applyBorder="1" applyAlignment="1">
      <alignment/>
    </xf>
    <xf numFmtId="0" fontId="26" fillId="0" borderId="10" xfId="0" applyFont="1" applyBorder="1" applyAlignment="1">
      <alignment/>
    </xf>
    <xf numFmtId="0" fontId="9" fillId="0" borderId="5" xfId="0" applyFont="1" applyBorder="1" applyAlignment="1">
      <alignment/>
    </xf>
    <xf numFmtId="0" fontId="9" fillId="0" borderId="7" xfId="0" applyFont="1" applyBorder="1" applyAlignment="1">
      <alignment horizontal="center"/>
    </xf>
    <xf numFmtId="0" fontId="9" fillId="0" borderId="17" xfId="0" applyFont="1" applyBorder="1" applyAlignment="1">
      <alignment horizontal="center"/>
    </xf>
    <xf numFmtId="0" fontId="9" fillId="0" borderId="20" xfId="0" applyFont="1" applyBorder="1" applyAlignment="1">
      <alignment horizontal="center"/>
    </xf>
    <xf numFmtId="0" fontId="9" fillId="0" borderId="13" xfId="0" applyFont="1" applyBorder="1" applyAlignment="1">
      <alignment horizontal="center"/>
    </xf>
    <xf numFmtId="0" fontId="9" fillId="0" borderId="4" xfId="0" applyFont="1" applyBorder="1" applyAlignment="1">
      <alignment/>
    </xf>
    <xf numFmtId="2" fontId="12" fillId="0" borderId="6" xfId="0" applyNumberFormat="1" applyFont="1" applyBorder="1" applyAlignment="1">
      <alignment/>
    </xf>
    <xf numFmtId="2" fontId="12" fillId="0" borderId="0" xfId="0" applyNumberFormat="1" applyFont="1" applyBorder="1" applyAlignment="1">
      <alignment/>
    </xf>
    <xf numFmtId="178" fontId="12" fillId="0" borderId="0" xfId="0" applyNumberFormat="1" applyFont="1" applyBorder="1" applyAlignment="1">
      <alignment/>
    </xf>
    <xf numFmtId="178" fontId="12" fillId="0" borderId="6" xfId="0" applyNumberFormat="1" applyFont="1" applyBorder="1" applyAlignment="1">
      <alignment/>
    </xf>
    <xf numFmtId="0" fontId="12" fillId="0" borderId="12"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9" fillId="0" borderId="0" xfId="0" applyFont="1" applyBorder="1" applyAlignment="1">
      <alignment horizontal="left"/>
    </xf>
    <xf numFmtId="2" fontId="0" fillId="0" borderId="0" xfId="0" applyNumberFormat="1" applyBorder="1" applyAlignment="1">
      <alignment horizontal="right"/>
    </xf>
    <xf numFmtId="178" fontId="0" fillId="0" borderId="0" xfId="0" applyNumberFormat="1" applyBorder="1" applyAlignment="1">
      <alignment horizontal="right"/>
    </xf>
    <xf numFmtId="0" fontId="9" fillId="0" borderId="25" xfId="0" applyFont="1" applyBorder="1" applyAlignment="1">
      <alignment horizontal="center"/>
    </xf>
    <xf numFmtId="2" fontId="0" fillId="0" borderId="17" xfId="0" applyNumberFormat="1" applyBorder="1" applyAlignment="1">
      <alignment/>
    </xf>
    <xf numFmtId="0" fontId="9" fillId="0" borderId="15" xfId="0" applyFont="1" applyBorder="1" applyAlignment="1">
      <alignment horizontal="left"/>
    </xf>
    <xf numFmtId="0" fontId="0" fillId="0" borderId="25" xfId="0" applyBorder="1" applyAlignment="1">
      <alignment horizontal="center"/>
    </xf>
    <xf numFmtId="0" fontId="29" fillId="0" borderId="6" xfId="0" applyFont="1" applyBorder="1" applyAlignment="1">
      <alignment/>
    </xf>
    <xf numFmtId="2" fontId="29" fillId="0" borderId="6" xfId="0" applyNumberFormat="1" applyFont="1" applyBorder="1" applyAlignment="1">
      <alignment/>
    </xf>
    <xf numFmtId="178" fontId="29" fillId="0" borderId="6" xfId="0" applyNumberFormat="1" applyFont="1" applyBorder="1" applyAlignment="1">
      <alignment/>
    </xf>
    <xf numFmtId="178" fontId="29" fillId="0" borderId="7" xfId="0" applyNumberFormat="1" applyFont="1" applyBorder="1" applyAlignment="1">
      <alignment/>
    </xf>
    <xf numFmtId="0" fontId="9" fillId="0" borderId="0" xfId="0" applyFont="1" applyBorder="1" applyAlignment="1">
      <alignment/>
    </xf>
    <xf numFmtId="178" fontId="0" fillId="3" borderId="12" xfId="0" applyNumberFormat="1" applyFill="1" applyBorder="1" applyAlignment="1">
      <alignment/>
    </xf>
    <xf numFmtId="178" fontId="0" fillId="7" borderId="13" xfId="0" applyNumberFormat="1" applyFill="1" applyBorder="1" applyAlignment="1">
      <alignment/>
    </xf>
    <xf numFmtId="176" fontId="18" fillId="7" borderId="20" xfId="0" applyNumberFormat="1" applyFont="1" applyFill="1" applyBorder="1" applyAlignment="1">
      <alignment/>
    </xf>
    <xf numFmtId="0" fontId="0" fillId="2" borderId="6" xfId="0" applyFill="1" applyBorder="1" applyAlignment="1" applyProtection="1">
      <alignment/>
      <protection locked="0"/>
    </xf>
    <xf numFmtId="2" fontId="0" fillId="6" borderId="14" xfId="0" applyNumberFormat="1" applyFill="1" applyBorder="1" applyAlignment="1" applyProtection="1">
      <alignment/>
      <protection hidden="1"/>
    </xf>
    <xf numFmtId="2" fontId="0" fillId="6" borderId="6" xfId="0" applyNumberFormat="1" applyFill="1" applyBorder="1" applyAlignment="1" applyProtection="1">
      <alignment/>
      <protection hidden="1"/>
    </xf>
    <xf numFmtId="2" fontId="0" fillId="2" borderId="6" xfId="0" applyNumberFormat="1" applyFill="1" applyBorder="1" applyAlignment="1" applyProtection="1">
      <alignment/>
      <protection locked="0"/>
    </xf>
    <xf numFmtId="0" fontId="0" fillId="2" borderId="24" xfId="0" applyFill="1" applyBorder="1" applyAlignment="1" applyProtection="1">
      <alignment/>
      <protection locked="0"/>
    </xf>
    <xf numFmtId="0" fontId="0" fillId="2" borderId="7" xfId="0" applyFill="1" applyBorder="1" applyAlignment="1" applyProtection="1">
      <alignment/>
      <protection locked="0"/>
    </xf>
    <xf numFmtId="0" fontId="0" fillId="8" borderId="3" xfId="0" applyFill="1" applyBorder="1" applyAlignment="1">
      <alignment/>
    </xf>
    <xf numFmtId="0" fontId="0" fillId="8" borderId="8" xfId="0" applyFill="1" applyBorder="1" applyAlignment="1">
      <alignment horizontal="right"/>
    </xf>
    <xf numFmtId="0" fontId="0" fillId="8" borderId="18" xfId="0" applyFill="1" applyBorder="1" applyAlignment="1">
      <alignment horizontal="right"/>
    </xf>
    <xf numFmtId="0" fontId="0" fillId="8" borderId="19" xfId="0" applyFill="1" applyBorder="1" applyAlignment="1">
      <alignment horizontal="right"/>
    </xf>
    <xf numFmtId="0" fontId="0" fillId="8" borderId="4" xfId="0" applyFill="1" applyBorder="1" applyAlignment="1">
      <alignment/>
    </xf>
    <xf numFmtId="0" fontId="0" fillId="8" borderId="6" xfId="0" applyFill="1" applyBorder="1" applyAlignment="1">
      <alignment/>
    </xf>
    <xf numFmtId="0" fontId="0" fillId="8" borderId="0" xfId="0" applyFill="1" applyBorder="1" applyAlignment="1">
      <alignment/>
    </xf>
    <xf numFmtId="0" fontId="0" fillId="8" borderId="12" xfId="0" applyFill="1" applyBorder="1" applyAlignment="1">
      <alignment/>
    </xf>
    <xf numFmtId="0" fontId="0" fillId="8" borderId="5" xfId="0" applyFill="1" applyBorder="1" applyAlignment="1">
      <alignment/>
    </xf>
    <xf numFmtId="0" fontId="0" fillId="8" borderId="7" xfId="0" applyFill="1" applyBorder="1" applyAlignment="1">
      <alignment/>
    </xf>
    <xf numFmtId="0" fontId="0" fillId="8" borderId="17" xfId="0" applyFill="1" applyBorder="1" applyAlignment="1">
      <alignment/>
    </xf>
    <xf numFmtId="0" fontId="0" fillId="8" borderId="13" xfId="0" applyFill="1" applyBorder="1" applyAlignment="1">
      <alignment/>
    </xf>
    <xf numFmtId="0" fontId="9" fillId="0" borderId="20" xfId="0" applyFont="1" applyFill="1" applyBorder="1" applyAlignment="1">
      <alignment/>
    </xf>
    <xf numFmtId="0" fontId="11" fillId="0" borderId="0" xfId="0" applyFont="1" applyAlignment="1">
      <alignment/>
    </xf>
    <xf numFmtId="1" fontId="0" fillId="2" borderId="24" xfId="0" applyNumberFormat="1" applyFill="1" applyBorder="1" applyAlignment="1" applyProtection="1">
      <alignment/>
      <protection locked="0"/>
    </xf>
    <xf numFmtId="1" fontId="0" fillId="2" borderId="7" xfId="0" applyNumberFormat="1" applyFill="1" applyBorder="1" applyAlignment="1" applyProtection="1">
      <alignment/>
      <protection locked="0"/>
    </xf>
    <xf numFmtId="0" fontId="8" fillId="0" borderId="20" xfId="0" applyFont="1" applyBorder="1" applyAlignment="1" applyProtection="1">
      <alignment/>
      <protection hidden="1"/>
    </xf>
    <xf numFmtId="0" fontId="0" fillId="2" borderId="20" xfId="0" applyFill="1" applyBorder="1" applyAlignment="1" applyProtection="1">
      <alignment/>
      <protection locked="0"/>
    </xf>
    <xf numFmtId="0" fontId="8" fillId="0" borderId="0" xfId="0" applyFont="1" applyFill="1" applyBorder="1" applyAlignment="1">
      <alignment/>
    </xf>
    <xf numFmtId="0" fontId="30" fillId="0" borderId="18" xfId="0" applyFont="1" applyFill="1" applyBorder="1" applyAlignment="1">
      <alignment horizontal="center"/>
    </xf>
    <xf numFmtId="0" fontId="30" fillId="0" borderId="8" xfId="0" applyFont="1" applyFill="1" applyBorder="1" applyAlignment="1">
      <alignment horizontal="center"/>
    </xf>
    <xf numFmtId="0" fontId="8" fillId="0" borderId="4" xfId="0" applyFont="1" applyFill="1" applyBorder="1" applyAlignment="1">
      <alignment/>
    </xf>
    <xf numFmtId="0" fontId="8" fillId="0" borderId="5" xfId="0" applyFont="1" applyFill="1" applyBorder="1" applyAlignment="1">
      <alignment/>
    </xf>
    <xf numFmtId="0" fontId="8" fillId="0" borderId="3" xfId="0" applyFont="1" applyBorder="1" applyAlignment="1">
      <alignment/>
    </xf>
    <xf numFmtId="0" fontId="30" fillId="0" borderId="19" xfId="0" applyFont="1" applyFill="1" applyBorder="1" applyAlignment="1">
      <alignment horizontal="center"/>
    </xf>
    <xf numFmtId="0" fontId="0" fillId="12" borderId="20" xfId="0" applyFill="1" applyBorder="1" applyAlignment="1">
      <alignment/>
    </xf>
    <xf numFmtId="0" fontId="9" fillId="0" borderId="20" xfId="0" applyFont="1" applyBorder="1" applyAlignment="1">
      <alignment/>
    </xf>
    <xf numFmtId="178" fontId="0" fillId="12" borderId="20" xfId="0" applyNumberFormat="1" applyFill="1" applyBorder="1" applyAlignment="1">
      <alignment/>
    </xf>
    <xf numFmtId="178" fontId="0" fillId="12" borderId="20" xfId="0" applyNumberFormat="1" applyFill="1" applyBorder="1" applyAlignment="1">
      <alignment horizontal="right"/>
    </xf>
    <xf numFmtId="176" fontId="0" fillId="0" borderId="0" xfId="0" applyNumberFormat="1" applyAlignment="1">
      <alignment/>
    </xf>
    <xf numFmtId="3" fontId="0" fillId="8" borderId="6" xfId="0" applyNumberFormat="1" applyFill="1" applyBorder="1" applyAlignment="1">
      <alignment/>
    </xf>
    <xf numFmtId="3" fontId="0" fillId="8" borderId="7" xfId="0" applyNumberFormat="1" applyFill="1" applyBorder="1" applyAlignment="1">
      <alignment/>
    </xf>
    <xf numFmtId="0" fontId="1" fillId="12" borderId="1" xfId="0" applyFont="1" applyFill="1" applyBorder="1" applyAlignment="1">
      <alignment horizontal="centerContinuous"/>
    </xf>
    <xf numFmtId="0" fontId="9" fillId="12" borderId="0" xfId="0" applyFont="1" applyFill="1" applyBorder="1" applyAlignment="1">
      <alignment/>
    </xf>
    <xf numFmtId="0" fontId="0" fillId="12" borderId="0" xfId="0" applyFill="1" applyBorder="1" applyAlignment="1">
      <alignment/>
    </xf>
    <xf numFmtId="2" fontId="0" fillId="12" borderId="0" xfId="0" applyNumberFormat="1" applyFill="1" applyBorder="1" applyAlignment="1">
      <alignment/>
    </xf>
    <xf numFmtId="4" fontId="0" fillId="12" borderId="0" xfId="0" applyNumberFormat="1" applyFill="1" applyBorder="1" applyAlignment="1">
      <alignment/>
    </xf>
    <xf numFmtId="3" fontId="0" fillId="12" borderId="0" xfId="0" applyNumberFormat="1" applyFill="1" applyBorder="1" applyAlignment="1">
      <alignment/>
    </xf>
    <xf numFmtId="0" fontId="9" fillId="12" borderId="2" xfId="0" applyFont="1" applyFill="1" applyBorder="1" applyAlignment="1">
      <alignment/>
    </xf>
    <xf numFmtId="0" fontId="0" fillId="12" borderId="2" xfId="0" applyFill="1" applyBorder="1" applyAlignment="1">
      <alignment/>
    </xf>
    <xf numFmtId="0" fontId="0" fillId="8" borderId="6" xfId="0" applyFill="1" applyBorder="1" applyAlignment="1" applyProtection="1">
      <alignment/>
      <protection locked="0"/>
    </xf>
    <xf numFmtId="0" fontId="0" fillId="8" borderId="12" xfId="0" applyFill="1" applyBorder="1" applyAlignment="1" applyProtection="1">
      <alignment/>
      <protection locked="0"/>
    </xf>
    <xf numFmtId="0" fontId="9" fillId="12" borderId="14" xfId="0" applyFont="1" applyFill="1" applyBorder="1" applyAlignment="1">
      <alignment/>
    </xf>
    <xf numFmtId="0" fontId="9" fillId="12" borderId="25" xfId="0" applyFont="1" applyFill="1" applyBorder="1" applyAlignment="1">
      <alignment/>
    </xf>
    <xf numFmtId="0" fontId="9" fillId="12" borderId="15" xfId="0" applyFont="1" applyFill="1" applyBorder="1" applyAlignment="1">
      <alignment/>
    </xf>
    <xf numFmtId="0" fontId="27" fillId="12" borderId="16" xfId="0" applyFont="1" applyFill="1" applyBorder="1" applyAlignment="1">
      <alignment horizontal="center"/>
    </xf>
    <xf numFmtId="0" fontId="27" fillId="12" borderId="15" xfId="0" applyFont="1" applyFill="1" applyBorder="1" applyAlignment="1">
      <alignment horizontal="center"/>
    </xf>
    <xf numFmtId="0" fontId="9" fillId="12" borderId="6" xfId="0" applyFont="1" applyFill="1" applyBorder="1" applyAlignment="1">
      <alignment/>
    </xf>
    <xf numFmtId="2" fontId="0" fillId="12" borderId="6" xfId="0" applyNumberFormat="1" applyFill="1" applyBorder="1" applyAlignment="1">
      <alignment/>
    </xf>
    <xf numFmtId="178" fontId="0" fillId="12" borderId="0" xfId="0" applyNumberFormat="1" applyFill="1" applyBorder="1" applyAlignment="1">
      <alignment/>
    </xf>
    <xf numFmtId="178" fontId="0" fillId="12" borderId="6" xfId="0" applyNumberFormat="1" applyFill="1" applyBorder="1" applyAlignment="1">
      <alignment/>
    </xf>
    <xf numFmtId="1" fontId="0" fillId="12" borderId="0" xfId="0" applyNumberFormat="1" applyFill="1" applyBorder="1" applyAlignment="1">
      <alignment/>
    </xf>
    <xf numFmtId="1" fontId="0" fillId="12" borderId="6" xfId="0" applyNumberFormat="1" applyFill="1" applyBorder="1" applyAlignment="1">
      <alignment/>
    </xf>
    <xf numFmtId="180" fontId="0" fillId="12" borderId="0" xfId="0" applyNumberFormat="1" applyFill="1" applyBorder="1" applyAlignment="1">
      <alignment/>
    </xf>
    <xf numFmtId="180" fontId="0" fillId="12" borderId="6" xfId="0" applyNumberFormat="1" applyFill="1" applyBorder="1" applyAlignment="1">
      <alignment/>
    </xf>
    <xf numFmtId="177" fontId="0" fillId="12" borderId="0" xfId="0" applyNumberFormat="1" applyFill="1" applyBorder="1" applyAlignment="1">
      <alignment/>
    </xf>
    <xf numFmtId="0" fontId="0" fillId="12" borderId="6" xfId="0" applyFill="1" applyBorder="1" applyAlignment="1">
      <alignment/>
    </xf>
    <xf numFmtId="3" fontId="0" fillId="12" borderId="6" xfId="0" applyNumberFormat="1" applyFill="1" applyBorder="1" applyAlignment="1">
      <alignment/>
    </xf>
    <xf numFmtId="0" fontId="9" fillId="12" borderId="24" xfId="0" applyFont="1" applyFill="1" applyBorder="1" applyAlignment="1">
      <alignment/>
    </xf>
    <xf numFmtId="0" fontId="0" fillId="12" borderId="24" xfId="0" applyFill="1" applyBorder="1" applyAlignment="1">
      <alignment/>
    </xf>
    <xf numFmtId="178" fontId="0" fillId="0" borderId="20" xfId="0" applyNumberFormat="1" applyFill="1" applyBorder="1" applyAlignment="1">
      <alignment/>
    </xf>
    <xf numFmtId="0" fontId="0" fillId="0" borderId="12" xfId="0" applyFill="1" applyBorder="1" applyAlignment="1">
      <alignment/>
    </xf>
    <xf numFmtId="0" fontId="16" fillId="0" borderId="6" xfId="0" applyFont="1" applyFill="1" applyBorder="1" applyAlignment="1">
      <alignment/>
    </xf>
    <xf numFmtId="0" fontId="0" fillId="0" borderId="13" xfId="0" applyFill="1" applyBorder="1" applyAlignment="1">
      <alignment/>
    </xf>
    <xf numFmtId="0" fontId="0" fillId="12" borderId="1" xfId="0" applyFill="1" applyBorder="1" applyAlignment="1">
      <alignment/>
    </xf>
    <xf numFmtId="0" fontId="1" fillId="12" borderId="1" xfId="0" applyFont="1" applyFill="1" applyBorder="1" applyAlignment="1">
      <alignment horizontal="center"/>
    </xf>
    <xf numFmtId="0" fontId="0" fillId="12" borderId="0" xfId="0" applyFill="1" applyAlignment="1">
      <alignment/>
    </xf>
    <xf numFmtId="172" fontId="0" fillId="12" borderId="0" xfId="0" applyNumberFormat="1" applyFill="1" applyBorder="1" applyAlignment="1">
      <alignment/>
    </xf>
    <xf numFmtId="2" fontId="0" fillId="0" borderId="14" xfId="0" applyNumberFormat="1" applyBorder="1" applyAlignment="1">
      <alignment horizontal="right"/>
    </xf>
    <xf numFmtId="2" fontId="0" fillId="0" borderId="6" xfId="0" applyNumberFormat="1" applyBorder="1" applyAlignment="1">
      <alignment horizontal="right"/>
    </xf>
    <xf numFmtId="2" fontId="0" fillId="0" borderId="7" xfId="0" applyNumberFormat="1" applyBorder="1" applyAlignment="1">
      <alignment horizontal="right"/>
    </xf>
    <xf numFmtId="178" fontId="0" fillId="0" borderId="14" xfId="0" applyNumberFormat="1" applyBorder="1" applyAlignment="1">
      <alignment/>
    </xf>
    <xf numFmtId="178" fontId="0" fillId="0" borderId="6" xfId="0" applyNumberFormat="1" applyBorder="1" applyAlignment="1">
      <alignment horizontal="right"/>
    </xf>
    <xf numFmtId="178" fontId="0" fillId="0" borderId="7" xfId="0" applyNumberFormat="1" applyBorder="1" applyAlignment="1">
      <alignment horizontal="right"/>
    </xf>
    <xf numFmtId="0" fontId="0" fillId="0" borderId="14" xfId="0" applyBorder="1" applyAlignment="1">
      <alignment horizontal="center"/>
    </xf>
    <xf numFmtId="0" fontId="0" fillId="0" borderId="6" xfId="0" applyBorder="1" applyAlignment="1">
      <alignment horizontal="center"/>
    </xf>
    <xf numFmtId="0" fontId="9" fillId="0" borderId="9" xfId="0" applyFont="1" applyBorder="1" applyAlignment="1">
      <alignment horizontal="left"/>
    </xf>
    <xf numFmtId="2" fontId="0" fillId="0" borderId="25" xfId="0" applyNumberFormat="1" applyBorder="1" applyAlignment="1">
      <alignment/>
    </xf>
    <xf numFmtId="178" fontId="0" fillId="0" borderId="25" xfId="0" applyNumberFormat="1" applyBorder="1" applyAlignment="1">
      <alignment/>
    </xf>
    <xf numFmtId="0" fontId="9" fillId="0" borderId="4" xfId="0" applyFont="1" applyBorder="1" applyAlignment="1">
      <alignment horizontal="left"/>
    </xf>
    <xf numFmtId="0" fontId="9" fillId="0" borderId="5" xfId="0" applyFont="1" applyBorder="1" applyAlignment="1">
      <alignment horizontal="left"/>
    </xf>
    <xf numFmtId="2" fontId="0" fillId="0" borderId="17" xfId="0" applyNumberFormat="1" applyBorder="1" applyAlignment="1">
      <alignment horizontal="right"/>
    </xf>
    <xf numFmtId="178" fontId="0" fillId="0" borderId="17" xfId="0" applyNumberFormat="1" applyBorder="1" applyAlignment="1">
      <alignment horizontal="right"/>
    </xf>
    <xf numFmtId="0" fontId="8" fillId="0" borderId="20" xfId="0" applyFont="1" applyBorder="1" applyAlignment="1">
      <alignment/>
    </xf>
    <xf numFmtId="0" fontId="31" fillId="0" borderId="0" xfId="0" applyFont="1" applyBorder="1" applyAlignment="1">
      <alignment/>
    </xf>
    <xf numFmtId="0" fontId="9" fillId="0" borderId="32" xfId="0" applyFont="1" applyBorder="1" applyAlignment="1">
      <alignment horizontal="center"/>
    </xf>
    <xf numFmtId="0" fontId="9" fillId="0" borderId="30" xfId="0" applyFont="1" applyBorder="1" applyAlignment="1">
      <alignment horizontal="center"/>
    </xf>
    <xf numFmtId="0" fontId="9" fillId="0" borderId="29" xfId="0" applyFont="1" applyBorder="1" applyAlignment="1">
      <alignment horizontal="center"/>
    </xf>
    <xf numFmtId="0" fontId="26" fillId="0" borderId="32" xfId="0" applyFont="1" applyBorder="1" applyAlignment="1">
      <alignment horizontal="center"/>
    </xf>
    <xf numFmtId="0" fontId="26" fillId="0" borderId="29" xfId="0" applyFont="1" applyBorder="1" applyAlignment="1">
      <alignment horizontal="center"/>
    </xf>
    <xf numFmtId="0" fontId="26" fillId="0" borderId="30" xfId="0" applyFont="1" applyBorder="1" applyAlignment="1">
      <alignment horizontal="center"/>
    </xf>
    <xf numFmtId="0" fontId="0" fillId="0" borderId="32"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29" xfId="0"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 y Polígono de Frecuencias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Ejemplos!$G$297:$G$311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Ejemplos!$F$297:$F$311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0"/>
        <c:axId val="56370695"/>
        <c:axId val="37574208"/>
      </c:barChart>
      <c:catAx>
        <c:axId val="56370695"/>
        <c:scaling>
          <c:orientation val="minMax"/>
        </c:scaling>
        <c:axPos val="b"/>
        <c:title>
          <c:tx>
            <c:rich>
              <a:bodyPr vert="horz" rot="0" anchor="ctr"/>
              <a:lstStyle/>
              <a:p>
                <a:pPr algn="ctr">
                  <a:defRPr/>
                </a:pPr>
                <a:r>
                  <a:rPr lang="en-US" cap="none" sz="800" b="1" i="0" u="none" baseline="0">
                    <a:latin typeface="Arial"/>
                    <a:ea typeface="Arial"/>
                    <a:cs typeface="Arial"/>
                  </a:rPr>
                  <a:t>Kilos de Trucha</a:t>
                </a:r>
              </a:p>
            </c:rich>
          </c:tx>
          <c:layout/>
          <c:overlay val="0"/>
          <c:spPr>
            <a:noFill/>
            <a:ln>
              <a:noFill/>
            </a:ln>
          </c:spPr>
        </c:title>
        <c:delete val="0"/>
        <c:numFmt formatCode="0.00" sourceLinked="0"/>
        <c:majorTickMark val="out"/>
        <c:minorTickMark val="none"/>
        <c:tickLblPos val="nextTo"/>
        <c:txPr>
          <a:bodyPr/>
          <a:lstStyle/>
          <a:p>
            <a:pPr>
              <a:defRPr lang="en-US" cap="none" sz="800" b="0" i="0" u="none" baseline="0">
                <a:latin typeface="Arial"/>
                <a:ea typeface="Arial"/>
                <a:cs typeface="Arial"/>
              </a:defRPr>
            </a:pPr>
          </a:p>
        </c:txPr>
        <c:crossAx val="37574208"/>
        <c:crosses val="autoZero"/>
        <c:auto val="1"/>
        <c:lblOffset val="100"/>
        <c:noMultiLvlLbl val="0"/>
      </c:catAx>
      <c:valAx>
        <c:axId val="37574208"/>
        <c:scaling>
          <c:orientation val="minMax"/>
        </c:scaling>
        <c:axPos val="l"/>
        <c:title>
          <c:tx>
            <c:rich>
              <a:bodyPr vert="horz" rot="-5400000" anchor="ctr"/>
              <a:lstStyle/>
              <a:p>
                <a:pPr algn="ctr">
                  <a:defRPr/>
                </a:pPr>
                <a:r>
                  <a:rPr lang="en-US" cap="none" sz="800" b="1" i="0" u="none" baseline="0">
                    <a:latin typeface="Arial"/>
                    <a:ea typeface="Arial"/>
                    <a:cs typeface="Arial"/>
                  </a:rPr>
                  <a:t>Frecuencia Relativa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3706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Distribuciones Normal y de Datos</a:t>
            </a:r>
          </a:p>
        </c:rich>
      </c:tx>
      <c:layout/>
      <c:spPr>
        <a:noFill/>
        <a:ln>
          <a:noFill/>
        </a:ln>
      </c:spPr>
    </c:title>
    <c:plotArea>
      <c:layout/>
      <c:lineChart>
        <c:grouping val="standard"/>
        <c:varyColors val="0"/>
        <c:ser>
          <c:idx val="0"/>
          <c:order val="0"/>
          <c:tx>
            <c:strRef>
              <c:f>Ejemplos!$G$402</c:f>
              <c:strCache>
                <c:ptCount val="1"/>
                <c:pt idx="0">
                  <c:v>Esperada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Ejemplos!$G$297:$G$311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Ejemplos!$G$403:$G$417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Ejemplos!$H$402</c:f>
              <c:strCache>
                <c:ptCount val="1"/>
                <c:pt idx="0">
                  <c:v>Observada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Ejemplos!$G$297:$G$311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Ejemplos!$H$403:$H$417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2623553"/>
        <c:axId val="23611978"/>
      </c:lineChart>
      <c:catAx>
        <c:axId val="2623553"/>
        <c:scaling>
          <c:orientation val="minMax"/>
        </c:scaling>
        <c:axPos val="b"/>
        <c:title>
          <c:tx>
            <c:rich>
              <a:bodyPr vert="horz" rot="0" anchor="ctr"/>
              <a:lstStyle/>
              <a:p>
                <a:pPr algn="ctr">
                  <a:defRPr/>
                </a:pPr>
                <a:r>
                  <a:rPr lang="en-US" cap="none" sz="1000" b="1" i="0" u="none" baseline="0">
                    <a:latin typeface="Arial"/>
                    <a:ea typeface="Arial"/>
                    <a:cs typeface="Arial"/>
                  </a:rPr>
                  <a:t>Peso de la Trucha en Kg.</a:t>
                </a:r>
              </a:p>
            </c:rich>
          </c:tx>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23611978"/>
        <c:crosses val="autoZero"/>
        <c:auto val="0"/>
        <c:lblOffset val="100"/>
        <c:noMultiLvlLbl val="0"/>
      </c:catAx>
      <c:valAx>
        <c:axId val="23611978"/>
        <c:scaling>
          <c:orientation val="minMax"/>
        </c:scaling>
        <c:axPos val="l"/>
        <c:title>
          <c:tx>
            <c:rich>
              <a:bodyPr vert="horz" rot="-5400000" anchor="ctr"/>
              <a:lstStyle/>
              <a:p>
                <a:pPr algn="ctr">
                  <a:defRPr/>
                </a:pPr>
                <a:r>
                  <a:rPr lang="en-US" cap="none" sz="1000" b="1" i="0" u="none" baseline="0">
                    <a:latin typeface="Arial"/>
                    <a:ea typeface="Arial"/>
                    <a:cs typeface="Arial"/>
                  </a:rPr>
                  <a:t>Frecuencias</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2623553"/>
        <c:crossesAt val="1"/>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Límite Inferior Acotado
</a:t>
            </a:r>
            <a:r>
              <a:rPr lang="en-US" cap="none" sz="1000" b="1" i="0" u="none" baseline="0">
                <a:latin typeface="Arial"/>
                <a:ea typeface="Arial"/>
                <a:cs typeface="Arial"/>
              </a:rPr>
              <a:t>(Distribución Normal Estándar Acumulativa)</a:t>
            </a:r>
          </a:p>
        </c:rich>
      </c:tx>
      <c:layout/>
      <c:spPr>
        <a:noFill/>
        <a:ln>
          <a:noFill/>
        </a:ln>
      </c:spPr>
    </c:title>
    <c:plotArea>
      <c:layout>
        <c:manualLayout>
          <c:xMode val="edge"/>
          <c:yMode val="edge"/>
          <c:x val="0.0745"/>
          <c:y val="0.1665"/>
          <c:w val="0.904"/>
          <c:h val="0.734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Ejemplos!$A$531:$A$545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Ejemplos!$B$531:$B$545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11181211"/>
        <c:axId val="33522036"/>
      </c:lineChart>
      <c:catAx>
        <c:axId val="11181211"/>
        <c:scaling>
          <c:orientation val="minMax"/>
        </c:scaling>
        <c:axPos val="b"/>
        <c:title>
          <c:tx>
            <c:rich>
              <a:bodyPr vert="horz" rot="0" anchor="ctr"/>
              <a:lstStyle/>
              <a:p>
                <a:pPr algn="ctr">
                  <a:defRPr/>
                </a:pPr>
                <a:r>
                  <a:rPr lang="en-US" cap="none" sz="1000" b="1" i="0" u="none" baseline="0">
                    <a:latin typeface="Arial"/>
                    <a:ea typeface="Arial"/>
                    <a:cs typeface="Arial"/>
                  </a:rPr>
                  <a:t>Kilogramos de trucha</a:t>
                </a:r>
              </a:p>
            </c:rich>
          </c:tx>
          <c:layout>
            <c:manualLayout>
              <c:xMode val="factor"/>
              <c:yMode val="factor"/>
              <c:x val="-0.00175"/>
              <c:y val="0.0495"/>
            </c:manualLayout>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33522036"/>
        <c:crosses val="autoZero"/>
        <c:auto val="0"/>
        <c:lblOffset val="100"/>
        <c:noMultiLvlLbl val="0"/>
      </c:catAx>
      <c:valAx>
        <c:axId val="33522036"/>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majorGridlines/>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11181211"/>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Límite Superior Acotado
</a:t>
            </a:r>
            <a:r>
              <a:rPr lang="en-US" cap="none" sz="1000" b="1" i="0" u="none" baseline="0">
                <a:latin typeface="Arial"/>
                <a:ea typeface="Arial"/>
                <a:cs typeface="Arial"/>
              </a:rPr>
              <a:t>(Distribución Normal Estándar Acumulativa)</a:t>
            </a:r>
          </a:p>
        </c:rich>
      </c:tx>
      <c:layout/>
      <c:spPr>
        <a:noFill/>
        <a:ln>
          <a:noFill/>
        </a:ln>
      </c:spPr>
    </c:title>
    <c:plotArea>
      <c:layout>
        <c:manualLayout>
          <c:xMode val="edge"/>
          <c:yMode val="edge"/>
          <c:x val="0.074"/>
          <c:y val="0.17525"/>
          <c:w val="0.90525"/>
          <c:h val="0.719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Ejemplos!$A$531:$A$545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Ejemplos!$B$531:$B$545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33262869"/>
        <c:axId val="30930366"/>
      </c:lineChart>
      <c:catAx>
        <c:axId val="33262869"/>
        <c:scaling>
          <c:orientation val="minMax"/>
        </c:scaling>
        <c:axPos val="b"/>
        <c:title>
          <c:tx>
            <c:rich>
              <a:bodyPr vert="horz" rot="0" anchor="ctr"/>
              <a:lstStyle/>
              <a:p>
                <a:pPr algn="ctr">
                  <a:defRPr/>
                </a:pPr>
                <a:r>
                  <a:rPr lang="en-US" cap="none" sz="1000" b="1" i="0" u="none" baseline="0">
                    <a:latin typeface="Arial"/>
                    <a:ea typeface="Arial"/>
                    <a:cs typeface="Arial"/>
                  </a:rPr>
                  <a:t>Kilogramos de trucha</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30930366"/>
        <c:crosses val="autoZero"/>
        <c:auto val="0"/>
        <c:lblOffset val="100"/>
        <c:noMultiLvlLbl val="0"/>
      </c:catAx>
      <c:valAx>
        <c:axId val="30930366"/>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majorGridlines/>
        <c:delete val="0"/>
        <c:numFmt formatCode="0.00" sourceLinked="0"/>
        <c:majorTickMark val="in"/>
        <c:minorTickMark val="none"/>
        <c:tickLblPos val="nextTo"/>
        <c:txPr>
          <a:bodyPr/>
          <a:lstStyle/>
          <a:p>
            <a:pPr>
              <a:defRPr lang="en-US" cap="none" sz="900" b="1" i="0" u="none" baseline="0">
                <a:latin typeface="Arial"/>
                <a:ea typeface="Arial"/>
                <a:cs typeface="Arial"/>
              </a:defRPr>
            </a:pPr>
          </a:p>
        </c:txPr>
        <c:crossAx val="33262869"/>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Intervalo Interior
</a:t>
            </a:r>
            <a:r>
              <a:rPr lang="en-US" cap="none" sz="1000" b="1" i="0" u="none" baseline="0">
                <a:latin typeface="Arial"/>
                <a:ea typeface="Arial"/>
                <a:cs typeface="Arial"/>
              </a:rPr>
              <a:t>(Distribución Normal Estándar Acumulativa)</a:t>
            </a:r>
          </a:p>
        </c:rich>
      </c:tx>
      <c:layout/>
      <c:spPr>
        <a:noFill/>
        <a:ln>
          <a:noFill/>
        </a:ln>
      </c:spPr>
    </c:title>
    <c:plotArea>
      <c:layout>
        <c:manualLayout>
          <c:xMode val="edge"/>
          <c:yMode val="edge"/>
          <c:x val="0.07225"/>
          <c:y val="0.132"/>
          <c:w val="0.906"/>
          <c:h val="0.770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Ejemplos!$A$531:$A$545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Ejemplos!$B$531:$B$545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9937839"/>
        <c:axId val="22331688"/>
      </c:lineChart>
      <c:catAx>
        <c:axId val="9937839"/>
        <c:scaling>
          <c:orientation val="minMax"/>
        </c:scaling>
        <c:axPos val="b"/>
        <c:title>
          <c:tx>
            <c:rich>
              <a:bodyPr vert="horz" rot="0" anchor="ctr"/>
              <a:lstStyle/>
              <a:p>
                <a:pPr algn="ctr">
                  <a:defRPr/>
                </a:pPr>
                <a:r>
                  <a:rPr lang="en-US" cap="none" sz="1000" b="1" i="0" u="none" baseline="0">
                    <a:latin typeface="Arial"/>
                    <a:ea typeface="Arial"/>
                    <a:cs typeface="Arial"/>
                  </a:rPr>
                  <a:t>Kilogramos de trucha</a:t>
                </a:r>
              </a:p>
            </c:rich>
          </c:tx>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22331688"/>
        <c:crosses val="autoZero"/>
        <c:auto val="0"/>
        <c:lblOffset val="100"/>
        <c:noMultiLvlLbl val="0"/>
      </c:catAx>
      <c:valAx>
        <c:axId val="22331688"/>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majorGridlines/>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9937839"/>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Distribuciones Normales</a:t>
            </a:r>
          </a:p>
        </c:rich>
      </c:tx>
      <c:layout/>
      <c:spPr>
        <a:noFill/>
        <a:ln>
          <a:noFill/>
        </a:ln>
      </c:spPr>
    </c:title>
    <c:plotArea>
      <c:layout/>
      <c:lineChart>
        <c:grouping val="standard"/>
        <c:varyColors val="0"/>
        <c:ser>
          <c:idx val="0"/>
          <c:order val="0"/>
          <c:tx>
            <c:strRef>
              <c:f>Ejemplos!$G$498</c:f>
              <c:strCache>
                <c:ptCount val="1"/>
                <c:pt idx="0">
                  <c:v>Ideal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Ejemplos!$J$499:$J$513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Ejemplos!$G$499:$G$513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Ejemplos!$H$498</c:f>
              <c:strCache>
                <c:ptCount val="1"/>
                <c:pt idx="0">
                  <c:v>Aproximación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Ejemplos!$J$499:$J$513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Ejemplos!$H$499:$H$513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66767465"/>
        <c:axId val="64036274"/>
      </c:lineChart>
      <c:catAx>
        <c:axId val="66767465"/>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036274"/>
        <c:crosses val="autoZero"/>
        <c:auto val="0"/>
        <c:lblOffset val="100"/>
        <c:noMultiLvlLbl val="0"/>
      </c:catAx>
      <c:valAx>
        <c:axId val="64036274"/>
        <c:scaling>
          <c:orientation val="minMax"/>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6767465"/>
        <c:crossesAt val="1"/>
        <c:crossBetween val="midCat"/>
        <c:dispUnits/>
      </c:valAx>
      <c:spPr>
        <a:solidFill>
          <a:srgbClr val="C0C0C0"/>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5" /><Relationship Id="rId2" Type="http://schemas.openxmlformats.org/officeDocument/2006/relationships/hyperlink" Target="#D_12." /><Relationship Id="rId3" Type="http://schemas.openxmlformats.org/officeDocument/2006/relationships/hyperlink" Target="#D_13" /><Relationship Id="rId4" Type="http://schemas.openxmlformats.org/officeDocument/2006/relationships/hyperlink" Target="#D_15" /><Relationship Id="rId5" Type="http://schemas.openxmlformats.org/officeDocument/2006/relationships/hyperlink" Target="#D_19" /><Relationship Id="rId6" Type="http://schemas.openxmlformats.org/officeDocument/2006/relationships/hyperlink" Target="#D_20" /><Relationship Id="rId7" Type="http://schemas.openxmlformats.org/officeDocument/2006/relationships/hyperlink" Target="#D_22" /><Relationship Id="rId8" Type="http://schemas.openxmlformats.org/officeDocument/2006/relationships/hyperlink" Target="#D_24" /><Relationship Id="rId9" Type="http://schemas.openxmlformats.org/officeDocument/2006/relationships/hyperlink" Target="#D_27" /><Relationship Id="rId10" Type="http://schemas.openxmlformats.org/officeDocument/2006/relationships/hyperlink" Target="#D_30" /><Relationship Id="rId11" Type="http://schemas.openxmlformats.org/officeDocument/2006/relationships/hyperlink" Target="#D_32" /><Relationship Id="rId12" Type="http://schemas.openxmlformats.org/officeDocument/2006/relationships/hyperlink" Target="#D_34" /><Relationship Id="rId13" Type="http://schemas.openxmlformats.org/officeDocument/2006/relationships/hyperlink" Target="#D_39" /><Relationship Id="rId14" Type="http://schemas.openxmlformats.org/officeDocument/2006/relationships/hyperlink" Target="#D_41" /><Relationship Id="rId15" Type="http://schemas.openxmlformats.org/officeDocument/2006/relationships/hyperlink" Target="#D_45" /><Relationship Id="rId16" Type="http://schemas.openxmlformats.org/officeDocument/2006/relationships/hyperlink" Target="#D_46" /><Relationship Id="rId17" Type="http://schemas.openxmlformats.org/officeDocument/2006/relationships/hyperlink" Target="#D_48" /><Relationship Id="rId18" Type="http://schemas.openxmlformats.org/officeDocument/2006/relationships/hyperlink" Target="#D_49" /><Relationship Id="rId19" Type="http://schemas.openxmlformats.org/officeDocument/2006/relationships/hyperlink" Target="#D_50" /><Relationship Id="rId20" Type="http://schemas.openxmlformats.org/officeDocument/2006/relationships/hyperlink" Target="#D_51" /><Relationship Id="rId21" Type="http://schemas.openxmlformats.org/officeDocument/2006/relationships/hyperlink" Target="#D_54" /><Relationship Id="rId22" Type="http://schemas.openxmlformats.org/officeDocument/2006/relationships/hyperlink" Target="#D_56" /><Relationship Id="rId23" Type="http://schemas.openxmlformats.org/officeDocument/2006/relationships/hyperlink" Target="#D_58" /><Relationship Id="rId24" Type="http://schemas.openxmlformats.org/officeDocument/2006/relationships/hyperlink" Target="#D_59" /><Relationship Id="rId25" Type="http://schemas.openxmlformats.org/officeDocument/2006/relationships/hyperlink" Target="#D_63" /><Relationship Id="rId26" Type="http://schemas.openxmlformats.org/officeDocument/2006/relationships/image" Target="../media/image68.emf" /><Relationship Id="rId27" Type="http://schemas.openxmlformats.org/officeDocument/2006/relationships/hyperlink" Target="#G_01" /><Relationship Id="rId28" Type="http://schemas.openxmlformats.org/officeDocument/2006/relationships/hyperlink" Target="#G_01" /><Relationship Id="rId29" Type="http://schemas.openxmlformats.org/officeDocument/2006/relationships/image" Target="../media/image70.emf" /><Relationship Id="rId30" Type="http://schemas.openxmlformats.org/officeDocument/2006/relationships/image" Target="../media/image71.emf" /><Relationship Id="rId31" Type="http://schemas.openxmlformats.org/officeDocument/2006/relationships/hyperlink" Target="#P_S" /><Relationship Id="rId32" Type="http://schemas.openxmlformats.org/officeDocument/2006/relationships/hyperlink" Target="#P_S" /><Relationship Id="rId33" Type="http://schemas.openxmlformats.org/officeDocument/2006/relationships/image" Target="../media/image72.emf" /><Relationship Id="rId34" Type="http://schemas.openxmlformats.org/officeDocument/2006/relationships/hyperlink" Target="#P_C" /><Relationship Id="rId35" Type="http://schemas.openxmlformats.org/officeDocument/2006/relationships/hyperlink" Target="#P_C" /><Relationship Id="rId36" Type="http://schemas.openxmlformats.org/officeDocument/2006/relationships/image" Target="../media/image73.emf" /><Relationship Id="rId37" Type="http://schemas.openxmlformats.org/officeDocument/2006/relationships/hyperlink" Target="#DI_N" /><Relationship Id="rId38" Type="http://schemas.openxmlformats.org/officeDocument/2006/relationships/hyperlink" Target="#DI_N" /><Relationship Id="rId39" Type="http://schemas.openxmlformats.org/officeDocument/2006/relationships/image" Target="../media/image74.emf" /><Relationship Id="rId40" Type="http://schemas.openxmlformats.org/officeDocument/2006/relationships/hyperlink" Target="#D_ji" /><Relationship Id="rId41" Type="http://schemas.openxmlformats.org/officeDocument/2006/relationships/hyperlink" Target="#D_ji" /><Relationship Id="rId42" Type="http://schemas.openxmlformats.org/officeDocument/2006/relationships/image" Target="../media/image75.emf" /><Relationship Id="rId43" Type="http://schemas.openxmlformats.org/officeDocument/2006/relationships/hyperlink" Target="#DI_t" /><Relationship Id="rId44" Type="http://schemas.openxmlformats.org/officeDocument/2006/relationships/hyperlink" Target="#DI_t" /><Relationship Id="rId45" Type="http://schemas.openxmlformats.org/officeDocument/2006/relationships/image" Target="../media/image67.emf" /><Relationship Id="rId46" Type="http://schemas.openxmlformats.org/officeDocument/2006/relationships/hyperlink" Target="#DI_F" /><Relationship Id="rId47" Type="http://schemas.openxmlformats.org/officeDocument/2006/relationships/hyperlink" Target="#DI_F" /><Relationship Id="rId48" Type="http://schemas.openxmlformats.org/officeDocument/2006/relationships/image" Target="../media/image56.emf" /><Relationship Id="rId49" Type="http://schemas.openxmlformats.org/officeDocument/2006/relationships/hyperlink" Target="#G_02" /><Relationship Id="rId50" Type="http://schemas.openxmlformats.org/officeDocument/2006/relationships/hyperlink" Target="#G_02" /><Relationship Id="rId51" Type="http://schemas.openxmlformats.org/officeDocument/2006/relationships/image" Target="../media/image10.emf" /><Relationship Id="rId52" Type="http://schemas.openxmlformats.org/officeDocument/2006/relationships/hyperlink" Target="#G_03" /><Relationship Id="rId53" Type="http://schemas.openxmlformats.org/officeDocument/2006/relationships/hyperlink" Target="#G_03" /><Relationship Id="rId54" Type="http://schemas.openxmlformats.org/officeDocument/2006/relationships/image" Target="../media/image83.jpeg" /><Relationship Id="rId55" Type="http://schemas.openxmlformats.org/officeDocument/2006/relationships/image" Target="../media/image84.jpeg" /><Relationship Id="rId56" Type="http://schemas.openxmlformats.org/officeDocument/2006/relationships/image" Target="../media/image85.jpeg" /><Relationship Id="rId57" Type="http://schemas.openxmlformats.org/officeDocument/2006/relationships/image" Target="../media/image86.jpeg" /><Relationship Id="rId58" Type="http://schemas.openxmlformats.org/officeDocument/2006/relationships/image" Target="../media/image87.jpeg" /><Relationship Id="rId59" Type="http://schemas.openxmlformats.org/officeDocument/2006/relationships/image" Target="../media/image88.jpeg" /><Relationship Id="rId60" Type="http://schemas.openxmlformats.org/officeDocument/2006/relationships/image" Target="../media/image89.jpeg" /><Relationship Id="rId61" Type="http://schemas.openxmlformats.org/officeDocument/2006/relationships/image" Target="../media/image90.jpeg" /><Relationship Id="rId62" Type="http://schemas.openxmlformats.org/officeDocument/2006/relationships/image" Target="../media/image91.jpeg" /><Relationship Id="rId63" Type="http://schemas.openxmlformats.org/officeDocument/2006/relationships/image" Target="../media/image92.jpeg" /><Relationship Id="rId64" Type="http://schemas.openxmlformats.org/officeDocument/2006/relationships/image" Target="../media/image93.jpeg" /><Relationship Id="rId65" Type="http://schemas.openxmlformats.org/officeDocument/2006/relationships/image" Target="../media/image94.jpeg" /><Relationship Id="rId66" Type="http://schemas.openxmlformats.org/officeDocument/2006/relationships/image" Target="../media/image95.jpeg" /><Relationship Id="rId67" Type="http://schemas.openxmlformats.org/officeDocument/2006/relationships/image" Target="../media/image96.jpeg" /><Relationship Id="rId68" Type="http://schemas.openxmlformats.org/officeDocument/2006/relationships/image" Target="../media/image97.jpeg" /><Relationship Id="rId69" Type="http://schemas.openxmlformats.org/officeDocument/2006/relationships/image" Target="../media/image98.jpeg" /><Relationship Id="rId70" Type="http://schemas.openxmlformats.org/officeDocument/2006/relationships/image" Target="../media/image99.jpeg" /><Relationship Id="rId71" Type="http://schemas.openxmlformats.org/officeDocument/2006/relationships/image" Target="../media/image100.jpeg" /><Relationship Id="rId72" Type="http://schemas.openxmlformats.org/officeDocument/2006/relationships/image" Target="../media/image101.jpeg" /><Relationship Id="rId73" Type="http://schemas.openxmlformats.org/officeDocument/2006/relationships/image" Target="../media/image102.jpeg" /><Relationship Id="rId74" Type="http://schemas.openxmlformats.org/officeDocument/2006/relationships/image" Target="../media/image103.jpeg" /><Relationship Id="rId75" Type="http://schemas.openxmlformats.org/officeDocument/2006/relationships/image" Target="../media/image104.jpeg" /><Relationship Id="rId76" Type="http://schemas.openxmlformats.org/officeDocument/2006/relationships/image" Target="../media/image105.jpeg" /><Relationship Id="rId77" Type="http://schemas.openxmlformats.org/officeDocument/2006/relationships/image" Target="../media/image106.jpeg" /><Relationship Id="rId78" Type="http://schemas.openxmlformats.org/officeDocument/2006/relationships/image" Target="../media/image107.jpeg" /><Relationship Id="rId79" Type="http://schemas.openxmlformats.org/officeDocument/2006/relationships/image" Target="../media/image108.jpeg" /><Relationship Id="rId80" Type="http://schemas.openxmlformats.org/officeDocument/2006/relationships/image" Target="../media/image109.jpeg" /><Relationship Id="rId81" Type="http://schemas.openxmlformats.org/officeDocument/2006/relationships/image" Target="../media/image1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14.emf" /><Relationship Id="rId6" Type="http://schemas.openxmlformats.org/officeDocument/2006/relationships/image" Target="../media/image15.emf" /><Relationship Id="rId7" Type="http://schemas.openxmlformats.org/officeDocument/2006/relationships/image" Target="../media/image22.emf" /><Relationship Id="rId8" Type="http://schemas.openxmlformats.org/officeDocument/2006/relationships/image" Target="../media/image17.emf" /><Relationship Id="rId9" Type="http://schemas.openxmlformats.org/officeDocument/2006/relationships/image" Target="../media/image1.png" /><Relationship Id="rId10" Type="http://schemas.openxmlformats.org/officeDocument/2006/relationships/image" Target="../media/image60.png" /><Relationship Id="rId11" Type="http://schemas.openxmlformats.org/officeDocument/2006/relationships/image" Target="../media/image61.png" /><Relationship Id="rId12" Type="http://schemas.openxmlformats.org/officeDocument/2006/relationships/image" Target="../media/image40.png" /><Relationship Id="rId13" Type="http://schemas.openxmlformats.org/officeDocument/2006/relationships/image" Target="../media/image11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chart" Target="/xl/charts/chart1.xml" /><Relationship Id="rId4" Type="http://schemas.openxmlformats.org/officeDocument/2006/relationships/image" Target="../media/image5.png"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14.emf" /><Relationship Id="rId9" Type="http://schemas.openxmlformats.org/officeDocument/2006/relationships/image" Target="../media/image15.emf" /><Relationship Id="rId10" Type="http://schemas.openxmlformats.org/officeDocument/2006/relationships/chart" Target="/xl/charts/chart2.xml" /><Relationship Id="rId11" Type="http://schemas.openxmlformats.org/officeDocument/2006/relationships/image" Target="../media/image22.emf" /><Relationship Id="rId12" Type="http://schemas.openxmlformats.org/officeDocument/2006/relationships/image" Target="../media/image17.emf" /><Relationship Id="rId13" Type="http://schemas.openxmlformats.org/officeDocument/2006/relationships/image" Target="../media/image39.emf" /><Relationship Id="rId14" Type="http://schemas.openxmlformats.org/officeDocument/2006/relationships/chart" Target="/xl/charts/chart3.xml" /><Relationship Id="rId15" Type="http://schemas.openxmlformats.org/officeDocument/2006/relationships/chart" Target="/xl/charts/chart4.xml" /><Relationship Id="rId16" Type="http://schemas.openxmlformats.org/officeDocument/2006/relationships/chart" Target="/xl/charts/chart5.xml" /><Relationship Id="rId17" Type="http://schemas.openxmlformats.org/officeDocument/2006/relationships/image" Target="../media/image49.emf" /><Relationship Id="rId18" Type="http://schemas.openxmlformats.org/officeDocument/2006/relationships/image" Target="../media/image53.emf" /><Relationship Id="rId19" Type="http://schemas.openxmlformats.org/officeDocument/2006/relationships/image" Target="../media/image47.emf" /><Relationship Id="rId20" Type="http://schemas.openxmlformats.org/officeDocument/2006/relationships/image" Target="../media/image48.emf" /><Relationship Id="rId21" Type="http://schemas.openxmlformats.org/officeDocument/2006/relationships/image" Target="../media/image52.emf" /><Relationship Id="rId22" Type="http://schemas.openxmlformats.org/officeDocument/2006/relationships/image" Target="../media/image54.emf" /><Relationship Id="rId23" Type="http://schemas.openxmlformats.org/officeDocument/2006/relationships/image" Target="../media/image1.png" /><Relationship Id="rId24" Type="http://schemas.openxmlformats.org/officeDocument/2006/relationships/image" Target="../media/image55.emf" /><Relationship Id="rId25" Type="http://schemas.openxmlformats.org/officeDocument/2006/relationships/image" Target="../media/image57.emf" /><Relationship Id="rId26" Type="http://schemas.openxmlformats.org/officeDocument/2006/relationships/image" Target="../media/image58.emf" /><Relationship Id="rId27" Type="http://schemas.openxmlformats.org/officeDocument/2006/relationships/image" Target="../media/image59.emf" /><Relationship Id="rId28" Type="http://schemas.openxmlformats.org/officeDocument/2006/relationships/image" Target="../media/image60.png" /><Relationship Id="rId29" Type="http://schemas.openxmlformats.org/officeDocument/2006/relationships/image" Target="../media/image61.png" /><Relationship Id="rId30" Type="http://schemas.openxmlformats.org/officeDocument/2006/relationships/image" Target="../media/image66.png" /><Relationship Id="rId31" Type="http://schemas.openxmlformats.org/officeDocument/2006/relationships/image" Target="../media/image78.emf" /><Relationship Id="rId32" Type="http://schemas.openxmlformats.org/officeDocument/2006/relationships/image" Target="../media/image13.emf" /><Relationship Id="rId33" Type="http://schemas.openxmlformats.org/officeDocument/2006/relationships/image" Target="../media/image16.emf" /><Relationship Id="rId34" Type="http://schemas.openxmlformats.org/officeDocument/2006/relationships/image" Target="../media/image21.emf" /><Relationship Id="rId35" Type="http://schemas.openxmlformats.org/officeDocument/2006/relationships/image" Target="../media/image76.emf" /><Relationship Id="rId36" Type="http://schemas.openxmlformats.org/officeDocument/2006/relationships/image" Target="../media/image77.emf" /><Relationship Id="rId37" Type="http://schemas.openxmlformats.org/officeDocument/2006/relationships/image" Target="../media/image79.emf" /><Relationship Id="rId38" Type="http://schemas.openxmlformats.org/officeDocument/2006/relationships/image" Target="../media/image80.emf" /><Relationship Id="rId39" Type="http://schemas.openxmlformats.org/officeDocument/2006/relationships/image" Target="../media/image81.emf" /><Relationship Id="rId40" Type="http://schemas.openxmlformats.org/officeDocument/2006/relationships/image" Target="../media/image82.emf" /><Relationship Id="rId41" Type="http://schemas.openxmlformats.org/officeDocument/2006/relationships/image" Target="../media/image4.emf" /><Relationship Id="rId42" Type="http://schemas.openxmlformats.org/officeDocument/2006/relationships/image" Target="../media/image9.emf" /><Relationship Id="rId43" Type="http://schemas.openxmlformats.org/officeDocument/2006/relationships/image" Target="../media/image11.emf" /><Relationship Id="rId44" Type="http://schemas.openxmlformats.org/officeDocument/2006/relationships/image" Target="../media/image18.emf" /><Relationship Id="rId45" Type="http://schemas.openxmlformats.org/officeDocument/2006/relationships/image" Target="../media/image19.emf" /><Relationship Id="rId46" Type="http://schemas.openxmlformats.org/officeDocument/2006/relationships/image" Target="../media/image20.emf" /><Relationship Id="rId47" Type="http://schemas.openxmlformats.org/officeDocument/2006/relationships/image" Target="../media/image32.emf" /><Relationship Id="rId48" Type="http://schemas.openxmlformats.org/officeDocument/2006/relationships/image" Target="../media/image33.emf" /><Relationship Id="rId49" Type="http://schemas.openxmlformats.org/officeDocument/2006/relationships/image" Target="../media/image31.emf" /><Relationship Id="rId50" Type="http://schemas.openxmlformats.org/officeDocument/2006/relationships/chart" Target="/xl/charts/chart6.xml" /><Relationship Id="rId51" Type="http://schemas.openxmlformats.org/officeDocument/2006/relationships/image" Target="../media/image25.emf" /><Relationship Id="rId52" Type="http://schemas.openxmlformats.org/officeDocument/2006/relationships/image" Target="../media/image23.emf" /><Relationship Id="rId53" Type="http://schemas.openxmlformats.org/officeDocument/2006/relationships/image" Target="../media/image26.emf" /><Relationship Id="rId54" Type="http://schemas.openxmlformats.org/officeDocument/2006/relationships/image" Target="../media/image24.emf" /><Relationship Id="rId55" Type="http://schemas.openxmlformats.org/officeDocument/2006/relationships/image" Target="../media/image27.emf" /><Relationship Id="rId56" Type="http://schemas.openxmlformats.org/officeDocument/2006/relationships/image" Target="../media/image28.emf" /><Relationship Id="rId57" Type="http://schemas.openxmlformats.org/officeDocument/2006/relationships/image" Target="../media/image29.emf" /><Relationship Id="rId58" Type="http://schemas.openxmlformats.org/officeDocument/2006/relationships/image" Target="../media/image30.emf" /><Relationship Id="rId59" Type="http://schemas.openxmlformats.org/officeDocument/2006/relationships/image" Target="../media/image34.emf" /><Relationship Id="rId60" Type="http://schemas.openxmlformats.org/officeDocument/2006/relationships/image" Target="../media/image35.emf" /><Relationship Id="rId61" Type="http://schemas.openxmlformats.org/officeDocument/2006/relationships/image" Target="../media/image36.emf" /><Relationship Id="rId62" Type="http://schemas.openxmlformats.org/officeDocument/2006/relationships/image" Target="../media/image37.emf" /><Relationship Id="rId63" Type="http://schemas.openxmlformats.org/officeDocument/2006/relationships/image" Target="../media/image38.emf" /><Relationship Id="rId64" Type="http://schemas.openxmlformats.org/officeDocument/2006/relationships/image" Target="../media/image40.png" /><Relationship Id="rId65" Type="http://schemas.openxmlformats.org/officeDocument/2006/relationships/image" Target="../media/image41.emf" /><Relationship Id="rId66" Type="http://schemas.openxmlformats.org/officeDocument/2006/relationships/image" Target="../media/image42.emf" /><Relationship Id="rId67" Type="http://schemas.openxmlformats.org/officeDocument/2006/relationships/image" Target="../media/image46.emf" /><Relationship Id="rId68" Type="http://schemas.openxmlformats.org/officeDocument/2006/relationships/image" Target="../media/image50.emf" /><Relationship Id="rId69" Type="http://schemas.openxmlformats.org/officeDocument/2006/relationships/image" Target="../media/image51.emf" /><Relationship Id="rId70" Type="http://schemas.openxmlformats.org/officeDocument/2006/relationships/image" Target="../media/image62.emf" /><Relationship Id="rId71" Type="http://schemas.openxmlformats.org/officeDocument/2006/relationships/image" Target="../media/image63.emf" /><Relationship Id="rId72" Type="http://schemas.openxmlformats.org/officeDocument/2006/relationships/image" Target="../media/image12.emf" /><Relationship Id="rId73" Type="http://schemas.openxmlformats.org/officeDocument/2006/relationships/image" Target="../media/image69.png" /><Relationship Id="rId74" Type="http://schemas.openxmlformats.org/officeDocument/2006/relationships/image" Target="../media/image43.png" /><Relationship Id="rId75" Type="http://schemas.openxmlformats.org/officeDocument/2006/relationships/image" Target="../media/image44.png" /><Relationship Id="rId76" Type="http://schemas.openxmlformats.org/officeDocument/2006/relationships/image" Target="../media/image45.png" /><Relationship Id="rId77" Type="http://schemas.openxmlformats.org/officeDocument/2006/relationships/image" Target="../media/image1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14</xdr:row>
      <xdr:rowOff>114300</xdr:rowOff>
    </xdr:from>
    <xdr:to>
      <xdr:col>9</xdr:col>
      <xdr:colOff>266700</xdr:colOff>
      <xdr:row>17</xdr:row>
      <xdr:rowOff>76200</xdr:rowOff>
    </xdr:to>
    <xdr:sp>
      <xdr:nvSpPr>
        <xdr:cNvPr id="1" name="AutoShape 50"/>
        <xdr:cNvSpPr>
          <a:spLocks/>
        </xdr:cNvSpPr>
      </xdr:nvSpPr>
      <xdr:spPr>
        <a:xfrm>
          <a:off x="5505450" y="2381250"/>
          <a:ext cx="1619250" cy="447675"/>
        </a:xfrm>
        <a:prstGeom prst="bevel">
          <a:avLst/>
        </a:prstGeom>
        <a:solidFill>
          <a:srgbClr val="FF6600"/>
        </a:solidFill>
        <a:ln w="9525" cmpd="sng">
          <a:solidFill>
            <a:srgbClr val="FF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Generador de números aleatorios</a:t>
          </a:r>
        </a:p>
      </xdr:txBody>
    </xdr:sp>
    <xdr:clientData/>
  </xdr:twoCellAnchor>
  <xdr:twoCellAnchor>
    <xdr:from>
      <xdr:col>0</xdr:col>
      <xdr:colOff>0</xdr:colOff>
      <xdr:row>0</xdr:row>
      <xdr:rowOff>0</xdr:rowOff>
    </xdr:from>
    <xdr:to>
      <xdr:col>9</xdr:col>
      <xdr:colOff>247650</xdr:colOff>
      <xdr:row>42</xdr:row>
      <xdr:rowOff>152400</xdr:rowOff>
    </xdr:to>
    <xdr:sp>
      <xdr:nvSpPr>
        <xdr:cNvPr id="2" name="Rectangle 2"/>
        <xdr:cNvSpPr>
          <a:spLocks/>
        </xdr:cNvSpPr>
      </xdr:nvSpPr>
      <xdr:spPr>
        <a:xfrm>
          <a:off x="0" y="0"/>
          <a:ext cx="7105650" cy="6953250"/>
        </a:xfrm>
        <a:prstGeom prst="rect">
          <a:avLst/>
        </a:prstGeom>
        <a:gradFill rotWithShape="1">
          <a:gsLst>
            <a:gs pos="0">
              <a:srgbClr val="00FFFF"/>
            </a:gs>
            <a:gs pos="100000">
              <a:srgbClr val="CCFFFF"/>
            </a:gs>
          </a:gsLst>
          <a:path path="rect">
            <a:fillToRect l="100000" t="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0</xdr:row>
      <xdr:rowOff>123825</xdr:rowOff>
    </xdr:from>
    <xdr:to>
      <xdr:col>8</xdr:col>
      <xdr:colOff>704850</xdr:colOff>
      <xdr:row>5</xdr:row>
      <xdr:rowOff>85725</xdr:rowOff>
    </xdr:to>
    <xdr:sp>
      <xdr:nvSpPr>
        <xdr:cNvPr id="3" name="Rectangle 3"/>
        <xdr:cNvSpPr>
          <a:spLocks/>
        </xdr:cNvSpPr>
      </xdr:nvSpPr>
      <xdr:spPr>
        <a:xfrm>
          <a:off x="1724025" y="123825"/>
          <a:ext cx="5076825" cy="771525"/>
        </a:xfrm>
        <a:prstGeom prst="roundRect">
          <a:avLst/>
        </a:prstGeom>
        <a:blipFill>
          <a:blip r:embed="rId54"/>
          <a:srcRect/>
          <a:stretch>
            <a:fillRect/>
          </a:stretch>
        </a:blipFill>
        <a:ln w="9525" cmpd="sng">
          <a:solidFill>
            <a:srgbClr val="000080"/>
          </a:solidFill>
          <a:headEnd type="none"/>
          <a:tailEnd type="none"/>
        </a:ln>
      </xdr:spPr>
      <xdr:txBody>
        <a:bodyPr vertOverflow="clip" wrap="square"/>
        <a:p>
          <a:pPr algn="ctr">
            <a:defRPr/>
          </a:pPr>
          <a:r>
            <a:rPr lang="en-US" cap="none" sz="1600" b="1" i="0" u="none" baseline="0">
              <a:solidFill>
                <a:srgbClr val="000080"/>
              </a:solidFill>
              <a:latin typeface="Arial"/>
              <a:ea typeface="Arial"/>
              <a:cs typeface="Arial"/>
            </a:rPr>
            <a:t>Apuntes Computarizados de Estadística Aplicada
La Distribución Normal</a:t>
          </a:r>
        </a:p>
      </xdr:txBody>
    </xdr:sp>
    <xdr:clientData/>
  </xdr:twoCellAnchor>
  <xdr:twoCellAnchor>
    <xdr:from>
      <xdr:col>0</xdr:col>
      <xdr:colOff>228600</xdr:colOff>
      <xdr:row>2</xdr:row>
      <xdr:rowOff>9525</xdr:rowOff>
    </xdr:from>
    <xdr:to>
      <xdr:col>2</xdr:col>
      <xdr:colOff>0</xdr:colOff>
      <xdr:row>3</xdr:row>
      <xdr:rowOff>104775</xdr:rowOff>
    </xdr:to>
    <xdr:sp>
      <xdr:nvSpPr>
        <xdr:cNvPr id="4" name="Rectangle 4"/>
        <xdr:cNvSpPr>
          <a:spLocks/>
        </xdr:cNvSpPr>
      </xdr:nvSpPr>
      <xdr:spPr>
        <a:xfrm>
          <a:off x="228600" y="333375"/>
          <a:ext cx="1295400" cy="257175"/>
        </a:xfrm>
        <a:prstGeom prst="roundRect">
          <a:avLst/>
        </a:prstGeom>
        <a:blipFill>
          <a:blip r:embed="rId55"/>
          <a:srcRect/>
          <a:stretch>
            <a:fillRect/>
          </a:stretch>
        </a:blipFill>
        <a:ln w="9525" cmpd="sng">
          <a:solidFill>
            <a:srgbClr val="000000"/>
          </a:solidFill>
          <a:headEnd type="none"/>
          <a:tailEnd type="none"/>
        </a:ln>
      </xdr:spPr>
      <xdr:txBody>
        <a:bodyPr vertOverflow="clip" wrap="square"/>
        <a:p>
          <a:pPr algn="ctr">
            <a:defRPr/>
          </a:pPr>
          <a:r>
            <a:rPr lang="en-US" cap="none" sz="1200" b="1" i="0" u="none" baseline="0">
              <a:solidFill>
                <a:srgbClr val="000080"/>
              </a:solidFill>
              <a:latin typeface="Arial"/>
              <a:ea typeface="Arial"/>
              <a:cs typeface="Arial"/>
            </a:rPr>
            <a:t> Menú</a:t>
          </a:r>
        </a:p>
      </xdr:txBody>
    </xdr:sp>
    <xdr:clientData/>
  </xdr:twoCellAnchor>
  <xdr:twoCellAnchor>
    <xdr:from>
      <xdr:col>0</xdr:col>
      <xdr:colOff>228600</xdr:colOff>
      <xdr:row>5</xdr:row>
      <xdr:rowOff>114300</xdr:rowOff>
    </xdr:from>
    <xdr:to>
      <xdr:col>2</xdr:col>
      <xdr:colOff>123825</xdr:colOff>
      <xdr:row>10</xdr:row>
      <xdr:rowOff>47625</xdr:rowOff>
    </xdr:to>
    <xdr:sp>
      <xdr:nvSpPr>
        <xdr:cNvPr id="5" name="Rectangle 5"/>
        <xdr:cNvSpPr>
          <a:spLocks/>
        </xdr:cNvSpPr>
      </xdr:nvSpPr>
      <xdr:spPr>
        <a:xfrm>
          <a:off x="228600" y="923925"/>
          <a:ext cx="1419225" cy="742950"/>
        </a:xfrm>
        <a:prstGeom prst="roundRect">
          <a:avLst/>
        </a:prstGeom>
        <a:blipFill>
          <a:blip r:embed="rId56"/>
          <a:srcRect/>
          <a:stretch>
            <a:fillRect/>
          </a:stretch>
        </a:blipFill>
        <a:ln w="9525" cmpd="sng">
          <a:solidFill>
            <a:srgbClr val="000000"/>
          </a:solidFill>
          <a:headEnd type="none"/>
          <a:tailEnd type="none"/>
        </a:ln>
      </xdr:spPr>
      <xdr:txBody>
        <a:bodyPr vertOverflow="clip" wrap="square"/>
        <a:p>
          <a:pPr algn="ctr">
            <a:defRPr/>
          </a:pPr>
          <a:r>
            <a:rPr lang="en-US" cap="none" sz="1200" b="1" i="0" u="none" baseline="0">
              <a:solidFill>
                <a:srgbClr val="000080"/>
              </a:solidFill>
              <a:latin typeface="Arial"/>
              <a:ea typeface="Arial"/>
              <a:cs typeface="Arial"/>
            </a:rPr>
            <a:t>Módulo:
Distribuciones Continuas</a:t>
          </a:r>
        </a:p>
      </xdr:txBody>
    </xdr:sp>
    <xdr:clientData/>
  </xdr:twoCellAnchor>
  <xdr:twoCellAnchor>
    <xdr:from>
      <xdr:col>2</xdr:col>
      <xdr:colOff>352425</xdr:colOff>
      <xdr:row>6</xdr:row>
      <xdr:rowOff>142875</xdr:rowOff>
    </xdr:from>
    <xdr:to>
      <xdr:col>9</xdr:col>
      <xdr:colOff>19050</xdr:colOff>
      <xdr:row>42</xdr:row>
      <xdr:rowOff>38100</xdr:rowOff>
    </xdr:to>
    <xdr:sp>
      <xdr:nvSpPr>
        <xdr:cNvPr id="6" name="Rectangle 6"/>
        <xdr:cNvSpPr>
          <a:spLocks/>
        </xdr:cNvSpPr>
      </xdr:nvSpPr>
      <xdr:spPr>
        <a:xfrm>
          <a:off x="1876425" y="1114425"/>
          <a:ext cx="5000625" cy="5724525"/>
        </a:xfrm>
        <a:prstGeom prst="rect">
          <a:avLst/>
        </a:prstGeom>
        <a:noFill/>
        <a:ln w="57150" cmpd="thickThin">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7</xdr:row>
      <xdr:rowOff>142875</xdr:rowOff>
    </xdr:from>
    <xdr:to>
      <xdr:col>8</xdr:col>
      <xdr:colOff>619125</xdr:colOff>
      <xdr:row>9</xdr:row>
      <xdr:rowOff>9525</xdr:rowOff>
    </xdr:to>
    <xdr:sp>
      <xdr:nvSpPr>
        <xdr:cNvPr id="7" name="TextBox 7">
          <a:hlinkClick r:id="rId1"/>
        </xdr:cNvPr>
        <xdr:cNvSpPr txBox="1">
          <a:spLocks noChangeArrowheads="1"/>
        </xdr:cNvSpPr>
      </xdr:nvSpPr>
      <xdr:spPr>
        <a:xfrm>
          <a:off x="2076450" y="1276350"/>
          <a:ext cx="4638675" cy="190500"/>
        </a:xfrm>
        <a:prstGeom prst="rect">
          <a:avLst/>
        </a:prstGeom>
        <a:blipFill>
          <a:blip r:embed="rId5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D_05.  Datos del Ejemplo.</a:t>
          </a:r>
        </a:p>
      </xdr:txBody>
    </xdr:sp>
    <xdr:clientData/>
  </xdr:twoCellAnchor>
  <xdr:twoCellAnchor>
    <xdr:from>
      <xdr:col>2</xdr:col>
      <xdr:colOff>552450</xdr:colOff>
      <xdr:row>9</xdr:row>
      <xdr:rowOff>38100</xdr:rowOff>
    </xdr:from>
    <xdr:to>
      <xdr:col>8</xdr:col>
      <xdr:colOff>619125</xdr:colOff>
      <xdr:row>10</xdr:row>
      <xdr:rowOff>66675</xdr:rowOff>
    </xdr:to>
    <xdr:sp>
      <xdr:nvSpPr>
        <xdr:cNvPr id="8" name="TextBox 9">
          <a:hlinkClick r:id="rId2"/>
        </xdr:cNvPr>
        <xdr:cNvSpPr txBox="1">
          <a:spLocks noChangeArrowheads="1"/>
        </xdr:cNvSpPr>
      </xdr:nvSpPr>
      <xdr:spPr>
        <a:xfrm>
          <a:off x="2076450" y="1495425"/>
          <a:ext cx="4638675" cy="190500"/>
        </a:xfrm>
        <a:prstGeom prst="rect">
          <a:avLst/>
        </a:prstGeom>
        <a:blipFill>
          <a:blip r:embed="rId58"/>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D_11. Tabla de Frecuencias</a:t>
          </a:r>
        </a:p>
      </xdr:txBody>
    </xdr:sp>
    <xdr:clientData/>
  </xdr:twoCellAnchor>
  <xdr:twoCellAnchor>
    <xdr:from>
      <xdr:col>2</xdr:col>
      <xdr:colOff>552450</xdr:colOff>
      <xdr:row>10</xdr:row>
      <xdr:rowOff>95250</xdr:rowOff>
    </xdr:from>
    <xdr:to>
      <xdr:col>8</xdr:col>
      <xdr:colOff>619125</xdr:colOff>
      <xdr:row>11</xdr:row>
      <xdr:rowOff>123825</xdr:rowOff>
    </xdr:to>
    <xdr:sp>
      <xdr:nvSpPr>
        <xdr:cNvPr id="9" name="TextBox 10">
          <a:hlinkClick r:id="rId3"/>
        </xdr:cNvPr>
        <xdr:cNvSpPr txBox="1">
          <a:spLocks noChangeArrowheads="1"/>
        </xdr:cNvSpPr>
      </xdr:nvSpPr>
      <xdr:spPr>
        <a:xfrm>
          <a:off x="2076450" y="1714500"/>
          <a:ext cx="4638675" cy="190500"/>
        </a:xfrm>
        <a:prstGeom prst="rect">
          <a:avLst/>
        </a:prstGeom>
        <a:blipFill>
          <a:blip r:embed="rId59"/>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D_12. Histograma y Polígono de Frecuencias. </a:t>
          </a:r>
        </a:p>
      </xdr:txBody>
    </xdr:sp>
    <xdr:clientData/>
  </xdr:twoCellAnchor>
  <xdr:twoCellAnchor>
    <xdr:from>
      <xdr:col>2</xdr:col>
      <xdr:colOff>561975</xdr:colOff>
      <xdr:row>12</xdr:row>
      <xdr:rowOff>0</xdr:rowOff>
    </xdr:from>
    <xdr:to>
      <xdr:col>8</xdr:col>
      <xdr:colOff>628650</xdr:colOff>
      <xdr:row>13</xdr:row>
      <xdr:rowOff>28575</xdr:rowOff>
    </xdr:to>
    <xdr:sp>
      <xdr:nvSpPr>
        <xdr:cNvPr id="10" name="TextBox 11">
          <a:hlinkClick r:id="rId4"/>
        </xdr:cNvPr>
        <xdr:cNvSpPr txBox="1">
          <a:spLocks noChangeArrowheads="1"/>
        </xdr:cNvSpPr>
      </xdr:nvSpPr>
      <xdr:spPr>
        <a:xfrm>
          <a:off x="2085975" y="1943100"/>
          <a:ext cx="4638675" cy="190500"/>
        </a:xfrm>
        <a:prstGeom prst="rect">
          <a:avLst/>
        </a:prstGeom>
        <a:blipFill>
          <a:blip r:embed="rId60"/>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D-14. Estadísticos con Datos Agrupados.</a:t>
          </a:r>
        </a:p>
      </xdr:txBody>
    </xdr:sp>
    <xdr:clientData/>
  </xdr:twoCellAnchor>
  <xdr:twoCellAnchor>
    <xdr:from>
      <xdr:col>2</xdr:col>
      <xdr:colOff>561975</xdr:colOff>
      <xdr:row>13</xdr:row>
      <xdr:rowOff>76200</xdr:rowOff>
    </xdr:from>
    <xdr:to>
      <xdr:col>8</xdr:col>
      <xdr:colOff>628650</xdr:colOff>
      <xdr:row>14</xdr:row>
      <xdr:rowOff>104775</xdr:rowOff>
    </xdr:to>
    <xdr:sp>
      <xdr:nvSpPr>
        <xdr:cNvPr id="11" name="TextBox 12">
          <a:hlinkClick r:id="rId5"/>
        </xdr:cNvPr>
        <xdr:cNvSpPr txBox="1">
          <a:spLocks noChangeArrowheads="1"/>
        </xdr:cNvSpPr>
      </xdr:nvSpPr>
      <xdr:spPr>
        <a:xfrm>
          <a:off x="2085975" y="2181225"/>
          <a:ext cx="4638675" cy="190500"/>
        </a:xfrm>
        <a:prstGeom prst="rect">
          <a:avLst/>
        </a:prstGeom>
        <a:blipFill>
          <a:blip r:embed="rId61"/>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D-19. Prueba de Normalidad usando la Distribución Normal.</a:t>
          </a:r>
        </a:p>
      </xdr:txBody>
    </xdr:sp>
    <xdr:clientData/>
  </xdr:twoCellAnchor>
  <xdr:twoCellAnchor>
    <xdr:from>
      <xdr:col>2</xdr:col>
      <xdr:colOff>561975</xdr:colOff>
      <xdr:row>14</xdr:row>
      <xdr:rowOff>133350</xdr:rowOff>
    </xdr:from>
    <xdr:to>
      <xdr:col>8</xdr:col>
      <xdr:colOff>628650</xdr:colOff>
      <xdr:row>16</xdr:row>
      <xdr:rowOff>0</xdr:rowOff>
    </xdr:to>
    <xdr:sp>
      <xdr:nvSpPr>
        <xdr:cNvPr id="12" name="TextBox 13">
          <a:hlinkClick r:id="rId6"/>
        </xdr:cNvPr>
        <xdr:cNvSpPr txBox="1">
          <a:spLocks noChangeArrowheads="1"/>
        </xdr:cNvSpPr>
      </xdr:nvSpPr>
      <xdr:spPr>
        <a:xfrm>
          <a:off x="2085975" y="2400300"/>
          <a:ext cx="4638675" cy="190500"/>
        </a:xfrm>
        <a:prstGeom prst="rect">
          <a:avLst/>
        </a:prstGeom>
        <a:blipFill>
          <a:blip r:embed="rId62"/>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D_20, Distribuciones de datos: Observada y Esperada.</a:t>
          </a:r>
        </a:p>
      </xdr:txBody>
    </xdr:sp>
    <xdr:clientData/>
  </xdr:twoCellAnchor>
  <xdr:twoCellAnchor>
    <xdr:from>
      <xdr:col>2</xdr:col>
      <xdr:colOff>561975</xdr:colOff>
      <xdr:row>16</xdr:row>
      <xdr:rowOff>28575</xdr:rowOff>
    </xdr:from>
    <xdr:to>
      <xdr:col>8</xdr:col>
      <xdr:colOff>628650</xdr:colOff>
      <xdr:row>17</xdr:row>
      <xdr:rowOff>57150</xdr:rowOff>
    </xdr:to>
    <xdr:sp>
      <xdr:nvSpPr>
        <xdr:cNvPr id="13" name="TextBox 14">
          <a:hlinkClick r:id="rId7"/>
        </xdr:cNvPr>
        <xdr:cNvSpPr txBox="1">
          <a:spLocks noChangeArrowheads="1"/>
        </xdr:cNvSpPr>
      </xdr:nvSpPr>
      <xdr:spPr>
        <a:xfrm>
          <a:off x="2085975" y="2619375"/>
          <a:ext cx="4638675" cy="190500"/>
        </a:xfrm>
        <a:prstGeom prst="rect">
          <a:avLst/>
        </a:prstGeom>
        <a:blipFill>
          <a:blip r:embed="rId63"/>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D_22. Prueba práctica de los Parámetros de la Distribución Normal Estándar.</a:t>
          </a:r>
        </a:p>
      </xdr:txBody>
    </xdr:sp>
    <xdr:clientData/>
  </xdr:twoCellAnchor>
  <xdr:twoCellAnchor>
    <xdr:from>
      <xdr:col>2</xdr:col>
      <xdr:colOff>561975</xdr:colOff>
      <xdr:row>17</xdr:row>
      <xdr:rowOff>85725</xdr:rowOff>
    </xdr:from>
    <xdr:to>
      <xdr:col>8</xdr:col>
      <xdr:colOff>628650</xdr:colOff>
      <xdr:row>18</xdr:row>
      <xdr:rowOff>114300</xdr:rowOff>
    </xdr:to>
    <xdr:sp>
      <xdr:nvSpPr>
        <xdr:cNvPr id="14" name="TextBox 15">
          <a:hlinkClick r:id="rId8"/>
        </xdr:cNvPr>
        <xdr:cNvSpPr txBox="1">
          <a:spLocks noChangeArrowheads="1"/>
        </xdr:cNvSpPr>
      </xdr:nvSpPr>
      <xdr:spPr>
        <a:xfrm>
          <a:off x="2085975" y="2838450"/>
          <a:ext cx="4638675" cy="190500"/>
        </a:xfrm>
        <a:prstGeom prst="rect">
          <a:avLst/>
        </a:prstGeom>
        <a:blipFill>
          <a:blip r:embed="rId64"/>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D-24. Prueba de Normalidad usando la Distribución Normal Estándar.</a:t>
          </a:r>
        </a:p>
      </xdr:txBody>
    </xdr:sp>
    <xdr:clientData/>
  </xdr:twoCellAnchor>
  <xdr:twoCellAnchor>
    <xdr:from>
      <xdr:col>2</xdr:col>
      <xdr:colOff>561975</xdr:colOff>
      <xdr:row>18</xdr:row>
      <xdr:rowOff>142875</xdr:rowOff>
    </xdr:from>
    <xdr:to>
      <xdr:col>8</xdr:col>
      <xdr:colOff>628650</xdr:colOff>
      <xdr:row>20</xdr:row>
      <xdr:rowOff>9525</xdr:rowOff>
    </xdr:to>
    <xdr:sp>
      <xdr:nvSpPr>
        <xdr:cNvPr id="15" name="TextBox 17">
          <a:hlinkClick r:id="rId9"/>
        </xdr:cNvPr>
        <xdr:cNvSpPr txBox="1">
          <a:spLocks noChangeArrowheads="1"/>
        </xdr:cNvSpPr>
      </xdr:nvSpPr>
      <xdr:spPr>
        <a:xfrm>
          <a:off x="2085975" y="3057525"/>
          <a:ext cx="4638675" cy="190500"/>
        </a:xfrm>
        <a:prstGeom prst="rect">
          <a:avLst/>
        </a:prstGeom>
        <a:blipFill>
          <a:blip r:embed="rId65"/>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D-27. Intervalo de Confianza para individuos.</a:t>
          </a:r>
        </a:p>
      </xdr:txBody>
    </xdr:sp>
    <xdr:clientData/>
  </xdr:twoCellAnchor>
  <xdr:twoCellAnchor>
    <xdr:from>
      <xdr:col>2</xdr:col>
      <xdr:colOff>561975</xdr:colOff>
      <xdr:row>20</xdr:row>
      <xdr:rowOff>38100</xdr:rowOff>
    </xdr:from>
    <xdr:to>
      <xdr:col>8</xdr:col>
      <xdr:colOff>628650</xdr:colOff>
      <xdr:row>21</xdr:row>
      <xdr:rowOff>66675</xdr:rowOff>
    </xdr:to>
    <xdr:sp>
      <xdr:nvSpPr>
        <xdr:cNvPr id="16" name="TextBox 18">
          <a:hlinkClick r:id="rId10"/>
        </xdr:cNvPr>
        <xdr:cNvSpPr txBox="1">
          <a:spLocks noChangeArrowheads="1"/>
        </xdr:cNvSpPr>
      </xdr:nvSpPr>
      <xdr:spPr>
        <a:xfrm>
          <a:off x="2085975" y="3276600"/>
          <a:ext cx="4638675" cy="190500"/>
        </a:xfrm>
        <a:prstGeom prst="rect">
          <a:avLst/>
        </a:prstGeom>
        <a:blipFill>
          <a:blip r:embed="rId66"/>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D-30. L-imite Inferior Acotado.</a:t>
          </a:r>
        </a:p>
      </xdr:txBody>
    </xdr:sp>
    <xdr:clientData/>
  </xdr:twoCellAnchor>
  <xdr:twoCellAnchor>
    <xdr:from>
      <xdr:col>2</xdr:col>
      <xdr:colOff>561975</xdr:colOff>
      <xdr:row>21</xdr:row>
      <xdr:rowOff>95250</xdr:rowOff>
    </xdr:from>
    <xdr:to>
      <xdr:col>8</xdr:col>
      <xdr:colOff>628650</xdr:colOff>
      <xdr:row>22</xdr:row>
      <xdr:rowOff>123825</xdr:rowOff>
    </xdr:to>
    <xdr:sp>
      <xdr:nvSpPr>
        <xdr:cNvPr id="17" name="TextBox 19">
          <a:hlinkClick r:id="rId11"/>
        </xdr:cNvPr>
        <xdr:cNvSpPr txBox="1">
          <a:spLocks noChangeArrowheads="1"/>
        </xdr:cNvSpPr>
      </xdr:nvSpPr>
      <xdr:spPr>
        <a:xfrm>
          <a:off x="2085975" y="3495675"/>
          <a:ext cx="4638675" cy="190500"/>
        </a:xfrm>
        <a:prstGeom prst="rect">
          <a:avLst/>
        </a:prstGeom>
        <a:blipFill>
          <a:blip r:embed="rId6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D-32. Límite Superior Acotado Usando Porcentajes.</a:t>
          </a:r>
        </a:p>
      </xdr:txBody>
    </xdr:sp>
    <xdr:clientData/>
  </xdr:twoCellAnchor>
  <xdr:twoCellAnchor>
    <xdr:from>
      <xdr:col>2</xdr:col>
      <xdr:colOff>552450</xdr:colOff>
      <xdr:row>22</xdr:row>
      <xdr:rowOff>152400</xdr:rowOff>
    </xdr:from>
    <xdr:to>
      <xdr:col>8</xdr:col>
      <xdr:colOff>619125</xdr:colOff>
      <xdr:row>24</xdr:row>
      <xdr:rowOff>19050</xdr:rowOff>
    </xdr:to>
    <xdr:sp>
      <xdr:nvSpPr>
        <xdr:cNvPr id="18" name="TextBox 20">
          <a:hlinkClick r:id="rId12"/>
        </xdr:cNvPr>
        <xdr:cNvSpPr txBox="1">
          <a:spLocks noChangeArrowheads="1"/>
        </xdr:cNvSpPr>
      </xdr:nvSpPr>
      <xdr:spPr>
        <a:xfrm>
          <a:off x="2076450" y="3714750"/>
          <a:ext cx="4638675" cy="190500"/>
        </a:xfrm>
        <a:prstGeom prst="rect">
          <a:avLst/>
        </a:prstGeom>
        <a:blipFill>
          <a:blip r:embed="rId68"/>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D-34. Intervalo Interior, peso comerical</a:t>
          </a:r>
        </a:p>
      </xdr:txBody>
    </xdr:sp>
    <xdr:clientData/>
  </xdr:twoCellAnchor>
  <xdr:twoCellAnchor>
    <xdr:from>
      <xdr:col>2</xdr:col>
      <xdr:colOff>552450</xdr:colOff>
      <xdr:row>24</xdr:row>
      <xdr:rowOff>57150</xdr:rowOff>
    </xdr:from>
    <xdr:to>
      <xdr:col>8</xdr:col>
      <xdr:colOff>619125</xdr:colOff>
      <xdr:row>25</xdr:row>
      <xdr:rowOff>85725</xdr:rowOff>
    </xdr:to>
    <xdr:sp>
      <xdr:nvSpPr>
        <xdr:cNvPr id="19" name="TextBox 21">
          <a:hlinkClick r:id="rId13"/>
        </xdr:cNvPr>
        <xdr:cNvSpPr txBox="1">
          <a:spLocks noChangeArrowheads="1"/>
        </xdr:cNvSpPr>
      </xdr:nvSpPr>
      <xdr:spPr>
        <a:xfrm>
          <a:off x="2076450" y="3943350"/>
          <a:ext cx="4638675" cy="190500"/>
        </a:xfrm>
        <a:prstGeom prst="rect">
          <a:avLst/>
        </a:prstGeom>
        <a:blipFill>
          <a:blip r:embed="rId69"/>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D-39. Datos de 10 Pozas para Trabajar con Promedios.</a:t>
          </a:r>
        </a:p>
      </xdr:txBody>
    </xdr:sp>
    <xdr:clientData/>
  </xdr:twoCellAnchor>
  <xdr:twoCellAnchor>
    <xdr:from>
      <xdr:col>2</xdr:col>
      <xdr:colOff>552450</xdr:colOff>
      <xdr:row>25</xdr:row>
      <xdr:rowOff>114300</xdr:rowOff>
    </xdr:from>
    <xdr:to>
      <xdr:col>8</xdr:col>
      <xdr:colOff>619125</xdr:colOff>
      <xdr:row>26</xdr:row>
      <xdr:rowOff>142875</xdr:rowOff>
    </xdr:to>
    <xdr:sp>
      <xdr:nvSpPr>
        <xdr:cNvPr id="20" name="TextBox 22">
          <a:hlinkClick r:id="rId14"/>
        </xdr:cNvPr>
        <xdr:cNvSpPr txBox="1">
          <a:spLocks noChangeArrowheads="1"/>
        </xdr:cNvSpPr>
      </xdr:nvSpPr>
      <xdr:spPr>
        <a:xfrm>
          <a:off x="2076450" y="4162425"/>
          <a:ext cx="4638675" cy="190500"/>
        </a:xfrm>
        <a:prstGeom prst="rect">
          <a:avLst/>
        </a:prstGeom>
        <a:blipFill>
          <a:blip r:embed="rId70"/>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D_41. Dos Fuentes de Estadísticos.</a:t>
          </a:r>
        </a:p>
      </xdr:txBody>
    </xdr:sp>
    <xdr:clientData/>
  </xdr:twoCellAnchor>
  <xdr:twoCellAnchor>
    <xdr:from>
      <xdr:col>2</xdr:col>
      <xdr:colOff>552450</xdr:colOff>
      <xdr:row>27</xdr:row>
      <xdr:rowOff>9525</xdr:rowOff>
    </xdr:from>
    <xdr:to>
      <xdr:col>8</xdr:col>
      <xdr:colOff>619125</xdr:colOff>
      <xdr:row>28</xdr:row>
      <xdr:rowOff>38100</xdr:rowOff>
    </xdr:to>
    <xdr:sp>
      <xdr:nvSpPr>
        <xdr:cNvPr id="21" name="TextBox 23">
          <a:hlinkClick r:id="rId15"/>
        </xdr:cNvPr>
        <xdr:cNvSpPr txBox="1">
          <a:spLocks noChangeArrowheads="1"/>
        </xdr:cNvSpPr>
      </xdr:nvSpPr>
      <xdr:spPr>
        <a:xfrm>
          <a:off x="2076450" y="4381500"/>
          <a:ext cx="4638675" cy="190500"/>
        </a:xfrm>
        <a:prstGeom prst="rect">
          <a:avLst/>
        </a:prstGeom>
        <a:blipFill>
          <a:blip r:embed="rId71"/>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D_45. Intervalo confiable para 280 peces.</a:t>
          </a:r>
        </a:p>
      </xdr:txBody>
    </xdr:sp>
    <xdr:clientData/>
  </xdr:twoCellAnchor>
  <xdr:twoCellAnchor>
    <xdr:from>
      <xdr:col>2</xdr:col>
      <xdr:colOff>552450</xdr:colOff>
      <xdr:row>28</xdr:row>
      <xdr:rowOff>66675</xdr:rowOff>
    </xdr:from>
    <xdr:to>
      <xdr:col>8</xdr:col>
      <xdr:colOff>619125</xdr:colOff>
      <xdr:row>29</xdr:row>
      <xdr:rowOff>95250</xdr:rowOff>
    </xdr:to>
    <xdr:sp>
      <xdr:nvSpPr>
        <xdr:cNvPr id="22" name="TextBox 24">
          <a:hlinkClick r:id="rId16"/>
        </xdr:cNvPr>
        <xdr:cNvSpPr txBox="1">
          <a:spLocks noChangeArrowheads="1"/>
        </xdr:cNvSpPr>
      </xdr:nvSpPr>
      <xdr:spPr>
        <a:xfrm>
          <a:off x="2076450" y="4600575"/>
          <a:ext cx="4638675" cy="190500"/>
        </a:xfrm>
        <a:prstGeom prst="rect">
          <a:avLst/>
        </a:prstGeom>
        <a:blipFill>
          <a:blip r:embed="rId72"/>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D_46, Intervalo Confiable con datos de la poza 3.</a:t>
          </a:r>
        </a:p>
      </xdr:txBody>
    </xdr:sp>
    <xdr:clientData/>
  </xdr:twoCellAnchor>
  <xdr:twoCellAnchor>
    <xdr:from>
      <xdr:col>2</xdr:col>
      <xdr:colOff>552450</xdr:colOff>
      <xdr:row>29</xdr:row>
      <xdr:rowOff>123825</xdr:rowOff>
    </xdr:from>
    <xdr:to>
      <xdr:col>8</xdr:col>
      <xdr:colOff>619125</xdr:colOff>
      <xdr:row>30</xdr:row>
      <xdr:rowOff>152400</xdr:rowOff>
    </xdr:to>
    <xdr:sp>
      <xdr:nvSpPr>
        <xdr:cNvPr id="23" name="TextBox 25">
          <a:hlinkClick r:id="rId17"/>
        </xdr:cNvPr>
        <xdr:cNvSpPr txBox="1">
          <a:spLocks noChangeArrowheads="1"/>
        </xdr:cNvSpPr>
      </xdr:nvSpPr>
      <xdr:spPr>
        <a:xfrm>
          <a:off x="2076450" y="4819650"/>
          <a:ext cx="4638675" cy="190500"/>
        </a:xfrm>
        <a:prstGeom prst="rect">
          <a:avLst/>
        </a:prstGeom>
        <a:blipFill>
          <a:blip r:embed="rId73"/>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D_48. Tamaño de Muestra</a:t>
          </a:r>
        </a:p>
      </xdr:txBody>
    </xdr:sp>
    <xdr:clientData/>
  </xdr:twoCellAnchor>
  <xdr:twoCellAnchor>
    <xdr:from>
      <xdr:col>2</xdr:col>
      <xdr:colOff>552450</xdr:colOff>
      <xdr:row>31</xdr:row>
      <xdr:rowOff>19050</xdr:rowOff>
    </xdr:from>
    <xdr:to>
      <xdr:col>8</xdr:col>
      <xdr:colOff>619125</xdr:colOff>
      <xdr:row>32</xdr:row>
      <xdr:rowOff>47625</xdr:rowOff>
    </xdr:to>
    <xdr:sp>
      <xdr:nvSpPr>
        <xdr:cNvPr id="24" name="TextBox 26">
          <a:hlinkClick r:id="rId18"/>
        </xdr:cNvPr>
        <xdr:cNvSpPr txBox="1">
          <a:spLocks noChangeArrowheads="1"/>
        </xdr:cNvSpPr>
      </xdr:nvSpPr>
      <xdr:spPr>
        <a:xfrm>
          <a:off x="2076450" y="5038725"/>
          <a:ext cx="4638675" cy="190500"/>
        </a:xfrm>
        <a:prstGeom prst="rect">
          <a:avLst/>
        </a:prstGeom>
        <a:blipFill>
          <a:blip r:embed="rId74"/>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D-49. Muestras Seleccionadas en el Proceso Aletorio.</a:t>
          </a:r>
        </a:p>
      </xdr:txBody>
    </xdr:sp>
    <xdr:clientData/>
  </xdr:twoCellAnchor>
  <xdr:twoCellAnchor>
    <xdr:from>
      <xdr:col>2</xdr:col>
      <xdr:colOff>552450</xdr:colOff>
      <xdr:row>32</xdr:row>
      <xdr:rowOff>66675</xdr:rowOff>
    </xdr:from>
    <xdr:to>
      <xdr:col>8</xdr:col>
      <xdr:colOff>619125</xdr:colOff>
      <xdr:row>33</xdr:row>
      <xdr:rowOff>95250</xdr:rowOff>
    </xdr:to>
    <xdr:sp>
      <xdr:nvSpPr>
        <xdr:cNvPr id="25" name="TextBox 27">
          <a:hlinkClick r:id="rId19"/>
        </xdr:cNvPr>
        <xdr:cNvSpPr txBox="1">
          <a:spLocks noChangeArrowheads="1"/>
        </xdr:cNvSpPr>
      </xdr:nvSpPr>
      <xdr:spPr>
        <a:xfrm>
          <a:off x="2076450" y="5248275"/>
          <a:ext cx="4638675" cy="190500"/>
        </a:xfrm>
        <a:prstGeom prst="rect">
          <a:avLst/>
        </a:prstGeom>
        <a:blipFill>
          <a:blip r:embed="rId75"/>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D_50. Estadística descriptiva de la muestra</a:t>
          </a:r>
        </a:p>
      </xdr:txBody>
    </xdr:sp>
    <xdr:clientData/>
  </xdr:twoCellAnchor>
  <xdr:twoCellAnchor>
    <xdr:from>
      <xdr:col>2</xdr:col>
      <xdr:colOff>561975</xdr:colOff>
      <xdr:row>33</xdr:row>
      <xdr:rowOff>123825</xdr:rowOff>
    </xdr:from>
    <xdr:to>
      <xdr:col>8</xdr:col>
      <xdr:colOff>628650</xdr:colOff>
      <xdr:row>34</xdr:row>
      <xdr:rowOff>152400</xdr:rowOff>
    </xdr:to>
    <xdr:sp>
      <xdr:nvSpPr>
        <xdr:cNvPr id="26" name="TextBox 28">
          <a:hlinkClick r:id="rId20"/>
        </xdr:cNvPr>
        <xdr:cNvSpPr txBox="1">
          <a:spLocks noChangeArrowheads="1"/>
        </xdr:cNvSpPr>
      </xdr:nvSpPr>
      <xdr:spPr>
        <a:xfrm>
          <a:off x="2085975" y="5467350"/>
          <a:ext cx="4638675" cy="190500"/>
        </a:xfrm>
        <a:prstGeom prst="rect">
          <a:avLst/>
        </a:prstGeom>
        <a:blipFill>
          <a:blip r:embed="rId76"/>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D-51. Intervalo confiable 95% </a:t>
          </a:r>
        </a:p>
      </xdr:txBody>
    </xdr:sp>
    <xdr:clientData/>
  </xdr:twoCellAnchor>
  <xdr:twoCellAnchor>
    <xdr:from>
      <xdr:col>2</xdr:col>
      <xdr:colOff>552450</xdr:colOff>
      <xdr:row>35</xdr:row>
      <xdr:rowOff>19050</xdr:rowOff>
    </xdr:from>
    <xdr:to>
      <xdr:col>8</xdr:col>
      <xdr:colOff>619125</xdr:colOff>
      <xdr:row>36</xdr:row>
      <xdr:rowOff>47625</xdr:rowOff>
    </xdr:to>
    <xdr:sp>
      <xdr:nvSpPr>
        <xdr:cNvPr id="27" name="TextBox 29">
          <a:hlinkClick r:id="rId21"/>
        </xdr:cNvPr>
        <xdr:cNvSpPr txBox="1">
          <a:spLocks noChangeArrowheads="1"/>
        </xdr:cNvSpPr>
      </xdr:nvSpPr>
      <xdr:spPr>
        <a:xfrm>
          <a:off x="2076450" y="5686425"/>
          <a:ext cx="4638675" cy="190500"/>
        </a:xfrm>
        <a:prstGeom prst="rect">
          <a:avLst/>
        </a:prstGeom>
        <a:blipFill>
          <a:blip r:embed="rId7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D-54.  Intervalo de Confianza Utilizando Distribución "t" de Studen.</a:t>
          </a:r>
        </a:p>
      </xdr:txBody>
    </xdr:sp>
    <xdr:clientData/>
  </xdr:twoCellAnchor>
  <xdr:twoCellAnchor>
    <xdr:from>
      <xdr:col>2</xdr:col>
      <xdr:colOff>552450</xdr:colOff>
      <xdr:row>36</xdr:row>
      <xdr:rowOff>66675</xdr:rowOff>
    </xdr:from>
    <xdr:to>
      <xdr:col>8</xdr:col>
      <xdr:colOff>619125</xdr:colOff>
      <xdr:row>37</xdr:row>
      <xdr:rowOff>95250</xdr:rowOff>
    </xdr:to>
    <xdr:sp>
      <xdr:nvSpPr>
        <xdr:cNvPr id="28" name="TextBox 30">
          <a:hlinkClick r:id="rId22"/>
        </xdr:cNvPr>
        <xdr:cNvSpPr txBox="1">
          <a:spLocks noChangeArrowheads="1"/>
        </xdr:cNvSpPr>
      </xdr:nvSpPr>
      <xdr:spPr>
        <a:xfrm>
          <a:off x="2076450" y="5895975"/>
          <a:ext cx="4638675" cy="190500"/>
        </a:xfrm>
        <a:prstGeom prst="rect">
          <a:avLst/>
        </a:prstGeom>
        <a:blipFill>
          <a:blip r:embed="rId78"/>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D_56. Prueba de dos medias.</a:t>
          </a:r>
        </a:p>
      </xdr:txBody>
    </xdr:sp>
    <xdr:clientData/>
  </xdr:twoCellAnchor>
  <xdr:twoCellAnchor>
    <xdr:from>
      <xdr:col>2</xdr:col>
      <xdr:colOff>561975</xdr:colOff>
      <xdr:row>37</xdr:row>
      <xdr:rowOff>123825</xdr:rowOff>
    </xdr:from>
    <xdr:to>
      <xdr:col>8</xdr:col>
      <xdr:colOff>628650</xdr:colOff>
      <xdr:row>38</xdr:row>
      <xdr:rowOff>152400</xdr:rowOff>
    </xdr:to>
    <xdr:sp>
      <xdr:nvSpPr>
        <xdr:cNvPr id="29" name="TextBox 31">
          <a:hlinkClick r:id="rId23"/>
        </xdr:cNvPr>
        <xdr:cNvSpPr txBox="1">
          <a:spLocks noChangeArrowheads="1"/>
        </xdr:cNvSpPr>
      </xdr:nvSpPr>
      <xdr:spPr>
        <a:xfrm>
          <a:off x="2085975" y="6115050"/>
          <a:ext cx="4638675" cy="190500"/>
        </a:xfrm>
        <a:prstGeom prst="rect">
          <a:avLst/>
        </a:prstGeom>
        <a:blipFill>
          <a:blip r:embed="rId79"/>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D-58.  Cálculo de la Varianza Común.</a:t>
          </a:r>
        </a:p>
      </xdr:txBody>
    </xdr:sp>
    <xdr:clientData/>
  </xdr:twoCellAnchor>
  <xdr:twoCellAnchor>
    <xdr:from>
      <xdr:col>2</xdr:col>
      <xdr:colOff>561975</xdr:colOff>
      <xdr:row>39</xdr:row>
      <xdr:rowOff>19050</xdr:rowOff>
    </xdr:from>
    <xdr:to>
      <xdr:col>8</xdr:col>
      <xdr:colOff>628650</xdr:colOff>
      <xdr:row>40</xdr:row>
      <xdr:rowOff>47625</xdr:rowOff>
    </xdr:to>
    <xdr:sp>
      <xdr:nvSpPr>
        <xdr:cNvPr id="30" name="TextBox 32">
          <a:hlinkClick r:id="rId24"/>
        </xdr:cNvPr>
        <xdr:cNvSpPr txBox="1">
          <a:spLocks noChangeArrowheads="1"/>
        </xdr:cNvSpPr>
      </xdr:nvSpPr>
      <xdr:spPr>
        <a:xfrm>
          <a:off x="2085975" y="6334125"/>
          <a:ext cx="4638675" cy="190500"/>
        </a:xfrm>
        <a:prstGeom prst="rect">
          <a:avLst/>
        </a:prstGeom>
        <a:blipFill>
          <a:blip r:embed="rId80"/>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D-59.  Prueba de Contrastes de Promedios</a:t>
          </a:r>
        </a:p>
      </xdr:txBody>
    </xdr:sp>
    <xdr:clientData/>
  </xdr:twoCellAnchor>
  <xdr:twoCellAnchor>
    <xdr:from>
      <xdr:col>2</xdr:col>
      <xdr:colOff>561975</xdr:colOff>
      <xdr:row>40</xdr:row>
      <xdr:rowOff>66675</xdr:rowOff>
    </xdr:from>
    <xdr:to>
      <xdr:col>8</xdr:col>
      <xdr:colOff>628650</xdr:colOff>
      <xdr:row>41</xdr:row>
      <xdr:rowOff>95250</xdr:rowOff>
    </xdr:to>
    <xdr:sp>
      <xdr:nvSpPr>
        <xdr:cNvPr id="31" name="TextBox 33">
          <a:hlinkClick r:id="rId25"/>
        </xdr:cNvPr>
        <xdr:cNvSpPr txBox="1">
          <a:spLocks noChangeArrowheads="1"/>
        </xdr:cNvSpPr>
      </xdr:nvSpPr>
      <xdr:spPr>
        <a:xfrm>
          <a:off x="2085975" y="6543675"/>
          <a:ext cx="4638675" cy="190500"/>
        </a:xfrm>
        <a:prstGeom prst="rect">
          <a:avLst/>
        </a:prstGeom>
        <a:blipFill>
          <a:blip r:embed="rId81"/>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D-63.  Prueba de F</a:t>
          </a:r>
        </a:p>
      </xdr:txBody>
    </xdr:sp>
    <xdr:clientData/>
  </xdr:twoCellAnchor>
  <xdr:twoCellAnchor editAs="oneCell">
    <xdr:from>
      <xdr:col>0</xdr:col>
      <xdr:colOff>85725</xdr:colOff>
      <xdr:row>11</xdr:row>
      <xdr:rowOff>19050</xdr:rowOff>
    </xdr:from>
    <xdr:to>
      <xdr:col>2</xdr:col>
      <xdr:colOff>219075</xdr:colOff>
      <xdr:row>14</xdr:row>
      <xdr:rowOff>9525</xdr:rowOff>
    </xdr:to>
    <xdr:pic>
      <xdr:nvPicPr>
        <xdr:cNvPr id="32" name="Picture 39">
          <a:hlinkClick r:id="rId28"/>
        </xdr:cNvPr>
        <xdr:cNvPicPr preferRelativeResize="1">
          <a:picLocks noChangeAspect="1"/>
        </xdr:cNvPicPr>
      </xdr:nvPicPr>
      <xdr:blipFill>
        <a:blip r:embed="rId26"/>
        <a:stretch>
          <a:fillRect/>
        </a:stretch>
      </xdr:blipFill>
      <xdr:spPr>
        <a:xfrm>
          <a:off x="85725" y="1800225"/>
          <a:ext cx="1657350" cy="476250"/>
        </a:xfrm>
        <a:prstGeom prst="rect">
          <a:avLst/>
        </a:prstGeom>
        <a:noFill/>
        <a:ln w="9525" cmpd="sng">
          <a:noFill/>
        </a:ln>
      </xdr:spPr>
    </xdr:pic>
    <xdr:clientData/>
  </xdr:twoCellAnchor>
  <xdr:twoCellAnchor editAs="oneCell">
    <xdr:from>
      <xdr:col>0</xdr:col>
      <xdr:colOff>66675</xdr:colOff>
      <xdr:row>22</xdr:row>
      <xdr:rowOff>133350</xdr:rowOff>
    </xdr:from>
    <xdr:to>
      <xdr:col>2</xdr:col>
      <xdr:colOff>200025</xdr:colOff>
      <xdr:row>24</xdr:row>
      <xdr:rowOff>95250</xdr:rowOff>
    </xdr:to>
    <xdr:pic>
      <xdr:nvPicPr>
        <xdr:cNvPr id="33" name="Picture 42"/>
        <xdr:cNvPicPr preferRelativeResize="1">
          <a:picLocks noChangeAspect="1"/>
        </xdr:cNvPicPr>
      </xdr:nvPicPr>
      <xdr:blipFill>
        <a:blip r:embed="rId29"/>
        <a:stretch>
          <a:fillRect/>
        </a:stretch>
      </xdr:blipFill>
      <xdr:spPr>
        <a:xfrm>
          <a:off x="66675" y="3695700"/>
          <a:ext cx="1657350" cy="285750"/>
        </a:xfrm>
        <a:prstGeom prst="rect">
          <a:avLst/>
        </a:prstGeom>
        <a:noFill/>
        <a:ln w="9525" cmpd="sng">
          <a:noFill/>
        </a:ln>
      </xdr:spPr>
    </xdr:pic>
    <xdr:clientData/>
  </xdr:twoCellAnchor>
  <xdr:twoCellAnchor editAs="oneCell">
    <xdr:from>
      <xdr:col>0</xdr:col>
      <xdr:colOff>66675</xdr:colOff>
      <xdr:row>25</xdr:row>
      <xdr:rowOff>9525</xdr:rowOff>
    </xdr:from>
    <xdr:to>
      <xdr:col>2</xdr:col>
      <xdr:colOff>200025</xdr:colOff>
      <xdr:row>26</xdr:row>
      <xdr:rowOff>133350</xdr:rowOff>
    </xdr:to>
    <xdr:pic>
      <xdr:nvPicPr>
        <xdr:cNvPr id="34" name="Picture 43">
          <a:hlinkClick r:id="rId32"/>
        </xdr:cNvPr>
        <xdr:cNvPicPr preferRelativeResize="1">
          <a:picLocks noChangeAspect="1"/>
        </xdr:cNvPicPr>
      </xdr:nvPicPr>
      <xdr:blipFill>
        <a:blip r:embed="rId30"/>
        <a:stretch>
          <a:fillRect/>
        </a:stretch>
      </xdr:blipFill>
      <xdr:spPr>
        <a:xfrm>
          <a:off x="66675" y="4057650"/>
          <a:ext cx="1657350" cy="285750"/>
        </a:xfrm>
        <a:prstGeom prst="rect">
          <a:avLst/>
        </a:prstGeom>
        <a:noFill/>
        <a:ln w="9525" cmpd="sng">
          <a:noFill/>
        </a:ln>
      </xdr:spPr>
    </xdr:pic>
    <xdr:clientData/>
  </xdr:twoCellAnchor>
  <xdr:twoCellAnchor editAs="oneCell">
    <xdr:from>
      <xdr:col>0</xdr:col>
      <xdr:colOff>47625</xdr:colOff>
      <xdr:row>27</xdr:row>
      <xdr:rowOff>38100</xdr:rowOff>
    </xdr:from>
    <xdr:to>
      <xdr:col>2</xdr:col>
      <xdr:colOff>180975</xdr:colOff>
      <xdr:row>29</xdr:row>
      <xdr:rowOff>0</xdr:rowOff>
    </xdr:to>
    <xdr:pic>
      <xdr:nvPicPr>
        <xdr:cNvPr id="35" name="Picture 44">
          <a:hlinkClick r:id="rId35"/>
        </xdr:cNvPr>
        <xdr:cNvPicPr preferRelativeResize="1">
          <a:picLocks noChangeAspect="1"/>
        </xdr:cNvPicPr>
      </xdr:nvPicPr>
      <xdr:blipFill>
        <a:blip r:embed="rId33"/>
        <a:stretch>
          <a:fillRect/>
        </a:stretch>
      </xdr:blipFill>
      <xdr:spPr>
        <a:xfrm>
          <a:off x="47625" y="4410075"/>
          <a:ext cx="1657350" cy="285750"/>
        </a:xfrm>
        <a:prstGeom prst="rect">
          <a:avLst/>
        </a:prstGeom>
        <a:noFill/>
        <a:ln w="9525" cmpd="sng">
          <a:noFill/>
        </a:ln>
      </xdr:spPr>
    </xdr:pic>
    <xdr:clientData/>
  </xdr:twoCellAnchor>
  <xdr:twoCellAnchor editAs="oneCell">
    <xdr:from>
      <xdr:col>0</xdr:col>
      <xdr:colOff>57150</xdr:colOff>
      <xdr:row>29</xdr:row>
      <xdr:rowOff>66675</xdr:rowOff>
    </xdr:from>
    <xdr:to>
      <xdr:col>2</xdr:col>
      <xdr:colOff>190500</xdr:colOff>
      <xdr:row>31</xdr:row>
      <xdr:rowOff>28575</xdr:rowOff>
    </xdr:to>
    <xdr:pic>
      <xdr:nvPicPr>
        <xdr:cNvPr id="36" name="Picture 45">
          <a:hlinkClick r:id="rId38"/>
        </xdr:cNvPr>
        <xdr:cNvPicPr preferRelativeResize="1">
          <a:picLocks noChangeAspect="1"/>
        </xdr:cNvPicPr>
      </xdr:nvPicPr>
      <xdr:blipFill>
        <a:blip r:embed="rId36"/>
        <a:stretch>
          <a:fillRect/>
        </a:stretch>
      </xdr:blipFill>
      <xdr:spPr>
        <a:xfrm>
          <a:off x="57150" y="4762500"/>
          <a:ext cx="1657350" cy="285750"/>
        </a:xfrm>
        <a:prstGeom prst="rect">
          <a:avLst/>
        </a:prstGeom>
        <a:noFill/>
        <a:ln w="9525" cmpd="sng">
          <a:noFill/>
        </a:ln>
      </xdr:spPr>
    </xdr:pic>
    <xdr:clientData/>
  </xdr:twoCellAnchor>
  <xdr:twoCellAnchor editAs="oneCell">
    <xdr:from>
      <xdr:col>0</xdr:col>
      <xdr:colOff>47625</xdr:colOff>
      <xdr:row>31</xdr:row>
      <xdr:rowOff>85725</xdr:rowOff>
    </xdr:from>
    <xdr:to>
      <xdr:col>2</xdr:col>
      <xdr:colOff>180975</xdr:colOff>
      <xdr:row>33</xdr:row>
      <xdr:rowOff>47625</xdr:rowOff>
    </xdr:to>
    <xdr:pic>
      <xdr:nvPicPr>
        <xdr:cNvPr id="37" name="Picture 46">
          <a:hlinkClick r:id="rId41"/>
        </xdr:cNvPr>
        <xdr:cNvPicPr preferRelativeResize="1">
          <a:picLocks noChangeAspect="1"/>
        </xdr:cNvPicPr>
      </xdr:nvPicPr>
      <xdr:blipFill>
        <a:blip r:embed="rId39"/>
        <a:stretch>
          <a:fillRect/>
        </a:stretch>
      </xdr:blipFill>
      <xdr:spPr>
        <a:xfrm>
          <a:off x="47625" y="5105400"/>
          <a:ext cx="1657350" cy="285750"/>
        </a:xfrm>
        <a:prstGeom prst="rect">
          <a:avLst/>
        </a:prstGeom>
        <a:noFill/>
        <a:ln w="9525" cmpd="sng">
          <a:noFill/>
        </a:ln>
      </xdr:spPr>
    </xdr:pic>
    <xdr:clientData/>
  </xdr:twoCellAnchor>
  <xdr:twoCellAnchor editAs="oneCell">
    <xdr:from>
      <xdr:col>0</xdr:col>
      <xdr:colOff>47625</xdr:colOff>
      <xdr:row>33</xdr:row>
      <xdr:rowOff>95250</xdr:rowOff>
    </xdr:from>
    <xdr:to>
      <xdr:col>2</xdr:col>
      <xdr:colOff>180975</xdr:colOff>
      <xdr:row>35</xdr:row>
      <xdr:rowOff>57150</xdr:rowOff>
    </xdr:to>
    <xdr:pic>
      <xdr:nvPicPr>
        <xdr:cNvPr id="38" name="Picture 47">
          <a:hlinkClick r:id="rId44"/>
        </xdr:cNvPr>
        <xdr:cNvPicPr preferRelativeResize="1">
          <a:picLocks noChangeAspect="1"/>
        </xdr:cNvPicPr>
      </xdr:nvPicPr>
      <xdr:blipFill>
        <a:blip r:embed="rId42"/>
        <a:stretch>
          <a:fillRect/>
        </a:stretch>
      </xdr:blipFill>
      <xdr:spPr>
        <a:xfrm>
          <a:off x="47625" y="5438775"/>
          <a:ext cx="1657350" cy="285750"/>
        </a:xfrm>
        <a:prstGeom prst="rect">
          <a:avLst/>
        </a:prstGeom>
        <a:noFill/>
        <a:ln w="9525" cmpd="sng">
          <a:noFill/>
        </a:ln>
      </xdr:spPr>
    </xdr:pic>
    <xdr:clientData/>
  </xdr:twoCellAnchor>
  <xdr:twoCellAnchor editAs="oneCell">
    <xdr:from>
      <xdr:col>0</xdr:col>
      <xdr:colOff>38100</xdr:colOff>
      <xdr:row>35</xdr:row>
      <xdr:rowOff>114300</xdr:rowOff>
    </xdr:from>
    <xdr:to>
      <xdr:col>2</xdr:col>
      <xdr:colOff>171450</xdr:colOff>
      <xdr:row>37</xdr:row>
      <xdr:rowOff>76200</xdr:rowOff>
    </xdr:to>
    <xdr:pic>
      <xdr:nvPicPr>
        <xdr:cNvPr id="39" name="Picture 48">
          <a:hlinkClick r:id="rId47"/>
        </xdr:cNvPr>
        <xdr:cNvPicPr preferRelativeResize="1">
          <a:picLocks noChangeAspect="1"/>
        </xdr:cNvPicPr>
      </xdr:nvPicPr>
      <xdr:blipFill>
        <a:blip r:embed="rId45"/>
        <a:stretch>
          <a:fillRect/>
        </a:stretch>
      </xdr:blipFill>
      <xdr:spPr>
        <a:xfrm>
          <a:off x="38100" y="5781675"/>
          <a:ext cx="1657350" cy="285750"/>
        </a:xfrm>
        <a:prstGeom prst="rect">
          <a:avLst/>
        </a:prstGeom>
        <a:noFill/>
        <a:ln w="9525" cmpd="sng">
          <a:noFill/>
        </a:ln>
      </xdr:spPr>
    </xdr:pic>
    <xdr:clientData/>
  </xdr:twoCellAnchor>
  <xdr:twoCellAnchor editAs="oneCell">
    <xdr:from>
      <xdr:col>0</xdr:col>
      <xdr:colOff>104775</xdr:colOff>
      <xdr:row>14</xdr:row>
      <xdr:rowOff>104775</xdr:rowOff>
    </xdr:from>
    <xdr:to>
      <xdr:col>2</xdr:col>
      <xdr:colOff>219075</xdr:colOff>
      <xdr:row>17</xdr:row>
      <xdr:rowOff>85725</xdr:rowOff>
    </xdr:to>
    <xdr:pic>
      <xdr:nvPicPr>
        <xdr:cNvPr id="40" name="Picture 51">
          <a:hlinkClick r:id="rId50"/>
        </xdr:cNvPr>
        <xdr:cNvPicPr preferRelativeResize="1">
          <a:picLocks noChangeAspect="1"/>
        </xdr:cNvPicPr>
      </xdr:nvPicPr>
      <xdr:blipFill>
        <a:blip r:embed="rId48"/>
        <a:stretch>
          <a:fillRect/>
        </a:stretch>
      </xdr:blipFill>
      <xdr:spPr>
        <a:xfrm>
          <a:off x="104775" y="2371725"/>
          <a:ext cx="1638300" cy="466725"/>
        </a:xfrm>
        <a:prstGeom prst="rect">
          <a:avLst/>
        </a:prstGeom>
        <a:noFill/>
        <a:ln w="9525" cmpd="sng">
          <a:noFill/>
        </a:ln>
      </xdr:spPr>
    </xdr:pic>
    <xdr:clientData/>
  </xdr:twoCellAnchor>
  <xdr:twoCellAnchor editAs="oneCell">
    <xdr:from>
      <xdr:col>0</xdr:col>
      <xdr:colOff>76200</xdr:colOff>
      <xdr:row>18</xdr:row>
      <xdr:rowOff>66675</xdr:rowOff>
    </xdr:from>
    <xdr:to>
      <xdr:col>2</xdr:col>
      <xdr:colOff>190500</xdr:colOff>
      <xdr:row>21</xdr:row>
      <xdr:rowOff>47625</xdr:rowOff>
    </xdr:to>
    <xdr:pic>
      <xdr:nvPicPr>
        <xdr:cNvPr id="41" name="Picture 52">
          <a:hlinkClick r:id="rId53"/>
        </xdr:cNvPr>
        <xdr:cNvPicPr preferRelativeResize="1">
          <a:picLocks noChangeAspect="1"/>
        </xdr:cNvPicPr>
      </xdr:nvPicPr>
      <xdr:blipFill>
        <a:blip r:embed="rId51"/>
        <a:stretch>
          <a:fillRect/>
        </a:stretch>
      </xdr:blipFill>
      <xdr:spPr>
        <a:xfrm>
          <a:off x="76200" y="2981325"/>
          <a:ext cx="1638300" cy="466725"/>
        </a:xfrm>
        <a:prstGeom prst="rect">
          <a:avLst/>
        </a:prstGeom>
        <a:noFill/>
        <a:ln w="9525" cmpd="sng">
          <a:noFill/>
        </a:ln>
      </xdr:spPr>
    </xdr:pic>
    <xdr:clientData/>
  </xdr:twoCellAnchor>
  <xdr:twoCellAnchor>
    <xdr:from>
      <xdr:col>0</xdr:col>
      <xdr:colOff>200025</xdr:colOff>
      <xdr:row>45</xdr:row>
      <xdr:rowOff>9525</xdr:rowOff>
    </xdr:from>
    <xdr:to>
      <xdr:col>9</xdr:col>
      <xdr:colOff>666750</xdr:colOff>
      <xdr:row>68</xdr:row>
      <xdr:rowOff>76200</xdr:rowOff>
    </xdr:to>
    <xdr:sp>
      <xdr:nvSpPr>
        <xdr:cNvPr id="42" name="TextBox 54"/>
        <xdr:cNvSpPr txBox="1">
          <a:spLocks noChangeArrowheads="1"/>
        </xdr:cNvSpPr>
      </xdr:nvSpPr>
      <xdr:spPr>
        <a:xfrm>
          <a:off x="200025" y="7296150"/>
          <a:ext cx="7324725" cy="3790950"/>
        </a:xfrm>
        <a:prstGeom prst="rect">
          <a:avLst/>
        </a:prstGeom>
        <a:solidFill>
          <a:srgbClr val="FFFF99"/>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310
P816p  Pontigo Alvarado, Manuel
             Curso programado de estadística asistido co excel y power point.
             1a. ed. Cartago  : M. Pontigo A.,  2007
250 p.
ISBN  978-9968-9634-3-5
  1. REGRESIÓN LINEAL;  2 ESTADÍSTICA NO PARAMÉTRICA; 3 MUESTREO; 4 ANDEVA; 5 DISTRIBUCIONES.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9968-9634-3-5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9</xdr:col>
      <xdr:colOff>514350</xdr:colOff>
      <xdr:row>25</xdr:row>
      <xdr:rowOff>47625</xdr:rowOff>
    </xdr:to>
    <xdr:sp>
      <xdr:nvSpPr>
        <xdr:cNvPr id="1" name="TextBox 8"/>
        <xdr:cNvSpPr txBox="1">
          <a:spLocks noChangeArrowheads="1"/>
        </xdr:cNvSpPr>
      </xdr:nvSpPr>
      <xdr:spPr>
        <a:xfrm>
          <a:off x="933450" y="38100"/>
          <a:ext cx="6562725" cy="4057650"/>
        </a:xfrm>
        <a:prstGeom prst="rect">
          <a:avLst/>
        </a:prstGeom>
        <a:solidFill>
          <a:srgbClr val="CCFFCC"/>
        </a:solidFill>
        <a:ln w="9525" cmpd="sng">
          <a:solidFill>
            <a:srgbClr val="FF00FF"/>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INSTRUCCIONES PARA EL USO DEL GENERADOR DE DISTRIBUCIONES NORMALES.
1. Digite el promedio en la celda iluminada en verde brillante;
2. Digite el coeficiente de variación (c.v. = Desviación Estándar / Promedio) aporpiado, una distribución normal de poblaciones naturales como la Trucha puede alcanzar 0,33, pero lo puede variar desde 1, hasta 0,01, lu usual es de 0,15 a 0,33.
3. Indique que quiere copiar la zona iluminada en dorado guardándola en el copiador del programa;
4. Valla a la hoja Gen_2. Si la columna bajo el título de generador y Datos estan ocupadas, borre la información. Ubique el cursor en la celda con el comentario y aplique: Ediciíon / Pegado especial / Valores para depositar la información en la hoja Gen_2.
5. Con la herramiento cortar y peqar pase los datos de las columnas 5, 4, 3, 2 y 1 abajo de los datos de la columa Datos de manera que consiga una sola columna.
6. Copie las celdas de la columna generador (hasta donde lleguen los datos de la columna datos) a la columna ordenador con </a:t>
          </a:r>
          <a:r>
            <a:rPr lang="en-US" cap="none" sz="1000" b="1" i="1" u="none" baseline="0">
              <a:solidFill>
                <a:srgbClr val="0000FF"/>
              </a:solidFill>
              <a:latin typeface="Arial"/>
              <a:ea typeface="Arial"/>
              <a:cs typeface="Arial"/>
            </a:rPr>
            <a:t>Edición / Pegado especial / Valores.
7.</a:t>
          </a:r>
          <a:r>
            <a:rPr lang="en-US" cap="none" sz="1000" b="1" i="0" u="none" baseline="0">
              <a:solidFill>
                <a:srgbClr val="0000FF"/>
              </a:solidFill>
              <a:latin typeface="Arial"/>
              <a:ea typeface="Arial"/>
              <a:cs typeface="Arial"/>
            </a:rPr>
            <a:t> Ordene los las columnas Ordenador y Datos (puede ser ascendenete o descendente) pero como primera llave Ordenador (primera ventana del menú). 
8. Lleve la columna de datos a la Hoja Electrónica en que va a trabajar.
</a:t>
          </a:r>
          <a:r>
            <a:rPr lang="en-US" cap="none" sz="1000" b="1" i="0" u="none" baseline="0">
              <a:solidFill>
                <a:srgbClr val="FF0000"/>
              </a:solidFill>
              <a:latin typeface="Arial"/>
              <a:ea typeface="Arial"/>
              <a:cs typeface="Arial"/>
            </a:rPr>
            <a:t>Nota: La Hoja Gen_2 es libre y puede alterar la celda creando la instrucción es: =ALEATORIO() </a:t>
          </a:r>
          <a:r>
            <a:rPr lang="en-US" cap="none" sz="1000" b="1" i="0" u="none" baseline="0">
              <a:solidFill>
                <a:srgbClr val="0000FF"/>
              </a:solidFill>
              <a:latin typeface="Arial"/>
              <a:ea typeface="Arial"/>
              <a:cs typeface="Arial"/>
            </a:rPr>
            <a:t> </a:t>
          </a:r>
        </a:p>
      </xdr:txBody>
    </xdr:sp>
    <xdr:clientData/>
  </xdr:twoCellAnchor>
  <xdr:twoCellAnchor>
    <xdr:from>
      <xdr:col>2</xdr:col>
      <xdr:colOff>342900</xdr:colOff>
      <xdr:row>38</xdr:row>
      <xdr:rowOff>19050</xdr:rowOff>
    </xdr:from>
    <xdr:to>
      <xdr:col>7</xdr:col>
      <xdr:colOff>314325</xdr:colOff>
      <xdr:row>53</xdr:row>
      <xdr:rowOff>19050</xdr:rowOff>
    </xdr:to>
    <xdr:sp>
      <xdr:nvSpPr>
        <xdr:cNvPr id="2" name="TextBox 9"/>
        <xdr:cNvSpPr txBox="1">
          <a:spLocks noChangeArrowheads="1"/>
        </xdr:cNvSpPr>
      </xdr:nvSpPr>
      <xdr:spPr>
        <a:xfrm>
          <a:off x="1866900" y="6181725"/>
          <a:ext cx="3905250" cy="2447925"/>
        </a:xfrm>
        <a:prstGeom prst="rect">
          <a:avLst/>
        </a:prstGeom>
        <a:solidFill>
          <a:srgbClr val="800000"/>
        </a:solidFill>
        <a:ln w="9525" cmpd="sng">
          <a:solidFill>
            <a:srgbClr val="FFFF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Un empresario dedicado a la acuacultura decidió hacer un estudio de peces de seis meses de edad, para esto usó una poza con 253 peces a los que, con todo y el estrés que produce se les pesó en gramos. Los datos se ofrecen en la Hoja Electrónica.
El proyecto consiste en:
 Separar a los peces de bajo peso para probar tratamientos repositorios;
 Separar a los peces de mayor peso para reproducirlos;
 Separar a los peces promedio para la pesca deportiva, un atractivo de la empresa. 
Los análisis de resultados se valorarán con un nivel de confianza de 95%.
</a:t>
          </a:r>
        </a:p>
      </xdr:txBody>
    </xdr:sp>
    <xdr:clientData/>
  </xdr:twoCellAnchor>
  <xdr:twoCellAnchor>
    <xdr:from>
      <xdr:col>5</xdr:col>
      <xdr:colOff>476250</xdr:colOff>
      <xdr:row>307</xdr:row>
      <xdr:rowOff>66675</xdr:rowOff>
    </xdr:from>
    <xdr:to>
      <xdr:col>8</xdr:col>
      <xdr:colOff>752475</xdr:colOff>
      <xdr:row>312</xdr:row>
      <xdr:rowOff>85725</xdr:rowOff>
    </xdr:to>
    <xdr:sp>
      <xdr:nvSpPr>
        <xdr:cNvPr id="3" name="TextBox 10"/>
        <xdr:cNvSpPr txBox="1">
          <a:spLocks noChangeArrowheads="1"/>
        </xdr:cNvSpPr>
      </xdr:nvSpPr>
      <xdr:spPr>
        <a:xfrm>
          <a:off x="4343400" y="49825275"/>
          <a:ext cx="2628900" cy="8382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Para trabajar con su problema deberá copiar la zona iluminada en dorado a un Libro Nuevo.
Deberá pegar con </a:t>
          </a:r>
          <a:r>
            <a:rPr lang="en-US" cap="none" sz="1000" b="1" i="1" u="none" baseline="0">
              <a:solidFill>
                <a:srgbClr val="0000FF"/>
              </a:solidFill>
              <a:latin typeface="Arial"/>
              <a:ea typeface="Arial"/>
              <a:cs typeface="Arial"/>
            </a:rPr>
            <a:t>Edición / Pegado especial / Valores.</a:t>
          </a:r>
        </a:p>
      </xdr:txBody>
    </xdr:sp>
    <xdr:clientData/>
  </xdr:twoCellAnchor>
  <xdr:twoCellAnchor>
    <xdr:from>
      <xdr:col>2</xdr:col>
      <xdr:colOff>476250</xdr:colOff>
      <xdr:row>54</xdr:row>
      <xdr:rowOff>66675</xdr:rowOff>
    </xdr:from>
    <xdr:to>
      <xdr:col>6</xdr:col>
      <xdr:colOff>0</xdr:colOff>
      <xdr:row>59</xdr:row>
      <xdr:rowOff>85725</xdr:rowOff>
    </xdr:to>
    <xdr:sp>
      <xdr:nvSpPr>
        <xdr:cNvPr id="4" name="TextBox 11"/>
        <xdr:cNvSpPr txBox="1">
          <a:spLocks noChangeArrowheads="1"/>
        </xdr:cNvSpPr>
      </xdr:nvSpPr>
      <xdr:spPr>
        <a:xfrm>
          <a:off x="2000250" y="8839200"/>
          <a:ext cx="2628900" cy="8286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Para trabajar con su problema deberá copiar la zona iluminada en dorado a un Libro Nuevo.
Deberá pegar con </a:t>
          </a:r>
          <a:r>
            <a:rPr lang="en-US" cap="none" sz="1000" b="1" i="1" u="none" baseline="0">
              <a:solidFill>
                <a:srgbClr val="0000FF"/>
              </a:solidFill>
              <a:latin typeface="Arial"/>
              <a:ea typeface="Arial"/>
              <a:cs typeface="Arial"/>
            </a:rPr>
            <a:t>Edición / Pegado especial / Valores.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552450</xdr:colOff>
      <xdr:row>285</xdr:row>
      <xdr:rowOff>0</xdr:rowOff>
    </xdr:from>
    <xdr:to>
      <xdr:col>22</xdr:col>
      <xdr:colOff>542925</xdr:colOff>
      <xdr:row>301</xdr:row>
      <xdr:rowOff>142875</xdr:rowOff>
    </xdr:to>
    <xdr:pic>
      <xdr:nvPicPr>
        <xdr:cNvPr id="1" name="Picture 4"/>
        <xdr:cNvPicPr preferRelativeResize="1">
          <a:picLocks noChangeAspect="1"/>
        </xdr:cNvPicPr>
      </xdr:nvPicPr>
      <xdr:blipFill>
        <a:blip r:embed="rId1"/>
        <a:stretch>
          <a:fillRect/>
        </a:stretch>
      </xdr:blipFill>
      <xdr:spPr>
        <a:xfrm>
          <a:off x="14716125" y="46186725"/>
          <a:ext cx="3800475" cy="2752725"/>
        </a:xfrm>
        <a:prstGeom prst="rect">
          <a:avLst/>
        </a:prstGeom>
        <a:noFill/>
        <a:ln w="1" cmpd="sng">
          <a:noFill/>
        </a:ln>
      </xdr:spPr>
    </xdr:pic>
    <xdr:clientData/>
  </xdr:twoCellAnchor>
  <xdr:twoCellAnchor editAs="oneCell">
    <xdr:from>
      <xdr:col>3</xdr:col>
      <xdr:colOff>190500</xdr:colOff>
      <xdr:row>342</xdr:row>
      <xdr:rowOff>47625</xdr:rowOff>
    </xdr:from>
    <xdr:to>
      <xdr:col>3</xdr:col>
      <xdr:colOff>628650</xdr:colOff>
      <xdr:row>343</xdr:row>
      <xdr:rowOff>133350</xdr:rowOff>
    </xdr:to>
    <xdr:pic>
      <xdr:nvPicPr>
        <xdr:cNvPr id="2" name="Picture 6"/>
        <xdr:cNvPicPr preferRelativeResize="1">
          <a:picLocks noChangeAspect="1"/>
        </xdr:cNvPicPr>
      </xdr:nvPicPr>
      <xdr:blipFill>
        <a:blip r:embed="rId2"/>
        <a:stretch>
          <a:fillRect/>
        </a:stretch>
      </xdr:blipFill>
      <xdr:spPr>
        <a:xfrm>
          <a:off x="2981325" y="55492650"/>
          <a:ext cx="438150" cy="247650"/>
        </a:xfrm>
        <a:prstGeom prst="rect">
          <a:avLst/>
        </a:prstGeom>
        <a:noFill/>
        <a:ln w="9525" cmpd="sng">
          <a:noFill/>
        </a:ln>
      </xdr:spPr>
    </xdr:pic>
    <xdr:clientData/>
  </xdr:twoCellAnchor>
  <xdr:twoCellAnchor editAs="oneCell">
    <xdr:from>
      <xdr:col>1</xdr:col>
      <xdr:colOff>323850</xdr:colOff>
      <xdr:row>342</xdr:row>
      <xdr:rowOff>47625</xdr:rowOff>
    </xdr:from>
    <xdr:to>
      <xdr:col>1</xdr:col>
      <xdr:colOff>495300</xdr:colOff>
      <xdr:row>344</xdr:row>
      <xdr:rowOff>0</xdr:rowOff>
    </xdr:to>
    <xdr:pic>
      <xdr:nvPicPr>
        <xdr:cNvPr id="3" name="Picture 7"/>
        <xdr:cNvPicPr preferRelativeResize="1">
          <a:picLocks noChangeAspect="1"/>
        </xdr:cNvPicPr>
      </xdr:nvPicPr>
      <xdr:blipFill>
        <a:blip r:embed="rId3"/>
        <a:stretch>
          <a:fillRect/>
        </a:stretch>
      </xdr:blipFill>
      <xdr:spPr>
        <a:xfrm>
          <a:off x="1409700" y="55492650"/>
          <a:ext cx="171450" cy="285750"/>
        </a:xfrm>
        <a:prstGeom prst="rect">
          <a:avLst/>
        </a:prstGeom>
        <a:noFill/>
        <a:ln w="9525" cmpd="sng">
          <a:noFill/>
        </a:ln>
      </xdr:spPr>
    </xdr:pic>
    <xdr:clientData/>
  </xdr:twoCellAnchor>
  <xdr:twoCellAnchor editAs="oneCell">
    <xdr:from>
      <xdr:col>4</xdr:col>
      <xdr:colOff>104775</xdr:colOff>
      <xdr:row>342</xdr:row>
      <xdr:rowOff>28575</xdr:rowOff>
    </xdr:from>
    <xdr:to>
      <xdr:col>4</xdr:col>
      <xdr:colOff>723900</xdr:colOff>
      <xdr:row>343</xdr:row>
      <xdr:rowOff>123825</xdr:rowOff>
    </xdr:to>
    <xdr:pic>
      <xdr:nvPicPr>
        <xdr:cNvPr id="4" name="Picture 8"/>
        <xdr:cNvPicPr preferRelativeResize="1">
          <a:picLocks noChangeAspect="1"/>
        </xdr:cNvPicPr>
      </xdr:nvPicPr>
      <xdr:blipFill>
        <a:blip r:embed="rId4"/>
        <a:stretch>
          <a:fillRect/>
        </a:stretch>
      </xdr:blipFill>
      <xdr:spPr>
        <a:xfrm>
          <a:off x="3648075" y="55473600"/>
          <a:ext cx="619125" cy="257175"/>
        </a:xfrm>
        <a:prstGeom prst="rect">
          <a:avLst/>
        </a:prstGeom>
        <a:noFill/>
        <a:ln w="9525" cmpd="sng">
          <a:noFill/>
        </a:ln>
      </xdr:spPr>
    </xdr:pic>
    <xdr:clientData/>
  </xdr:twoCellAnchor>
  <xdr:twoCellAnchor editAs="oneCell">
    <xdr:from>
      <xdr:col>5</xdr:col>
      <xdr:colOff>142875</xdr:colOff>
      <xdr:row>342</xdr:row>
      <xdr:rowOff>28575</xdr:rowOff>
    </xdr:from>
    <xdr:to>
      <xdr:col>5</xdr:col>
      <xdr:colOff>619125</xdr:colOff>
      <xdr:row>344</xdr:row>
      <xdr:rowOff>9525</xdr:rowOff>
    </xdr:to>
    <xdr:pic>
      <xdr:nvPicPr>
        <xdr:cNvPr id="5" name="Picture 9"/>
        <xdr:cNvPicPr preferRelativeResize="1">
          <a:picLocks noChangeAspect="1"/>
        </xdr:cNvPicPr>
      </xdr:nvPicPr>
      <xdr:blipFill>
        <a:blip r:embed="rId5"/>
        <a:stretch>
          <a:fillRect/>
        </a:stretch>
      </xdr:blipFill>
      <xdr:spPr>
        <a:xfrm>
          <a:off x="4486275" y="55473600"/>
          <a:ext cx="476250" cy="314325"/>
        </a:xfrm>
        <a:prstGeom prst="rect">
          <a:avLst/>
        </a:prstGeom>
        <a:noFill/>
        <a:ln w="9525" cmpd="sng">
          <a:noFill/>
        </a:ln>
      </xdr:spPr>
    </xdr:pic>
    <xdr:clientData/>
  </xdr:twoCellAnchor>
  <xdr:twoCellAnchor editAs="oneCell">
    <xdr:from>
      <xdr:col>6</xdr:col>
      <xdr:colOff>190500</xdr:colOff>
      <xdr:row>341</xdr:row>
      <xdr:rowOff>142875</xdr:rowOff>
    </xdr:from>
    <xdr:to>
      <xdr:col>6</xdr:col>
      <xdr:colOff>666750</xdr:colOff>
      <xdr:row>343</xdr:row>
      <xdr:rowOff>133350</xdr:rowOff>
    </xdr:to>
    <xdr:pic>
      <xdr:nvPicPr>
        <xdr:cNvPr id="6" name="Picture 10"/>
        <xdr:cNvPicPr preferRelativeResize="1">
          <a:picLocks noChangeAspect="1"/>
        </xdr:cNvPicPr>
      </xdr:nvPicPr>
      <xdr:blipFill>
        <a:blip r:embed="rId6"/>
        <a:stretch>
          <a:fillRect/>
        </a:stretch>
      </xdr:blipFill>
      <xdr:spPr>
        <a:xfrm>
          <a:off x="5381625" y="55425975"/>
          <a:ext cx="476250" cy="314325"/>
        </a:xfrm>
        <a:prstGeom prst="rect">
          <a:avLst/>
        </a:prstGeom>
        <a:noFill/>
        <a:ln w="9525" cmpd="sng">
          <a:noFill/>
        </a:ln>
      </xdr:spPr>
    </xdr:pic>
    <xdr:clientData/>
  </xdr:twoCellAnchor>
  <xdr:twoCellAnchor editAs="oneCell">
    <xdr:from>
      <xdr:col>1</xdr:col>
      <xdr:colOff>323850</xdr:colOff>
      <xdr:row>439</xdr:row>
      <xdr:rowOff>47625</xdr:rowOff>
    </xdr:from>
    <xdr:to>
      <xdr:col>1</xdr:col>
      <xdr:colOff>495300</xdr:colOff>
      <xdr:row>441</xdr:row>
      <xdr:rowOff>0</xdr:rowOff>
    </xdr:to>
    <xdr:pic>
      <xdr:nvPicPr>
        <xdr:cNvPr id="7" name="Picture 12"/>
        <xdr:cNvPicPr preferRelativeResize="1">
          <a:picLocks noChangeAspect="1"/>
        </xdr:cNvPicPr>
      </xdr:nvPicPr>
      <xdr:blipFill>
        <a:blip r:embed="rId3"/>
        <a:stretch>
          <a:fillRect/>
        </a:stretch>
      </xdr:blipFill>
      <xdr:spPr>
        <a:xfrm>
          <a:off x="1409700" y="71285100"/>
          <a:ext cx="171450" cy="285750"/>
        </a:xfrm>
        <a:prstGeom prst="rect">
          <a:avLst/>
        </a:prstGeom>
        <a:noFill/>
        <a:ln w="9525" cmpd="sng">
          <a:noFill/>
        </a:ln>
      </xdr:spPr>
    </xdr:pic>
    <xdr:clientData/>
  </xdr:twoCellAnchor>
  <xdr:twoCellAnchor editAs="oneCell">
    <xdr:from>
      <xdr:col>3</xdr:col>
      <xdr:colOff>104775</xdr:colOff>
      <xdr:row>438</xdr:row>
      <xdr:rowOff>142875</xdr:rowOff>
    </xdr:from>
    <xdr:to>
      <xdr:col>3</xdr:col>
      <xdr:colOff>638175</xdr:colOff>
      <xdr:row>441</xdr:row>
      <xdr:rowOff>0</xdr:rowOff>
    </xdr:to>
    <xdr:pic>
      <xdr:nvPicPr>
        <xdr:cNvPr id="8" name="Picture 13"/>
        <xdr:cNvPicPr preferRelativeResize="1">
          <a:picLocks noChangeAspect="1"/>
        </xdr:cNvPicPr>
      </xdr:nvPicPr>
      <xdr:blipFill>
        <a:blip r:embed="rId7"/>
        <a:stretch>
          <a:fillRect/>
        </a:stretch>
      </xdr:blipFill>
      <xdr:spPr>
        <a:xfrm>
          <a:off x="2895600" y="71218425"/>
          <a:ext cx="533400" cy="352425"/>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161925</xdr:colOff>
      <xdr:row>438</xdr:row>
      <xdr:rowOff>142875</xdr:rowOff>
    </xdr:from>
    <xdr:to>
      <xdr:col>4</xdr:col>
      <xdr:colOff>666750</xdr:colOff>
      <xdr:row>440</xdr:row>
      <xdr:rowOff>152400</xdr:rowOff>
    </xdr:to>
    <xdr:pic>
      <xdr:nvPicPr>
        <xdr:cNvPr id="9" name="Picture 14"/>
        <xdr:cNvPicPr preferRelativeResize="1">
          <a:picLocks noChangeAspect="1"/>
        </xdr:cNvPicPr>
      </xdr:nvPicPr>
      <xdr:blipFill>
        <a:blip r:embed="rId8"/>
        <a:stretch>
          <a:fillRect/>
        </a:stretch>
      </xdr:blipFill>
      <xdr:spPr>
        <a:xfrm>
          <a:off x="3705225" y="71218425"/>
          <a:ext cx="504825" cy="333375"/>
        </a:xfrm>
        <a:prstGeom prst="rect">
          <a:avLst/>
        </a:prstGeom>
        <a:solidFill>
          <a:srgbClr val="CCFFCC"/>
        </a:solidFill>
        <a:ln w="9525" cmpd="sng">
          <a:solidFill>
            <a:srgbClr val="FF00FF"/>
          </a:solidFill>
          <a:headEnd type="none"/>
          <a:tailEnd type="none"/>
        </a:ln>
      </xdr:spPr>
    </xdr:pic>
    <xdr:clientData/>
  </xdr:twoCellAnchor>
  <xdr:twoCellAnchor editAs="oneCell">
    <xdr:from>
      <xdr:col>13</xdr:col>
      <xdr:colOff>219075</xdr:colOff>
      <xdr:row>1065</xdr:row>
      <xdr:rowOff>9525</xdr:rowOff>
    </xdr:from>
    <xdr:to>
      <xdr:col>17</xdr:col>
      <xdr:colOff>581025</xdr:colOff>
      <xdr:row>1084</xdr:row>
      <xdr:rowOff>38100</xdr:rowOff>
    </xdr:to>
    <xdr:pic>
      <xdr:nvPicPr>
        <xdr:cNvPr id="10" name="Picture 25"/>
        <xdr:cNvPicPr preferRelativeResize="1">
          <a:picLocks noChangeAspect="1"/>
        </xdr:cNvPicPr>
      </xdr:nvPicPr>
      <xdr:blipFill>
        <a:blip r:embed="rId9"/>
        <a:stretch>
          <a:fillRect/>
        </a:stretch>
      </xdr:blipFill>
      <xdr:spPr>
        <a:xfrm>
          <a:off x="11334750" y="172888275"/>
          <a:ext cx="3409950" cy="3124200"/>
        </a:xfrm>
        <a:prstGeom prst="rect">
          <a:avLst/>
        </a:prstGeom>
        <a:noFill/>
        <a:ln w="1" cmpd="sng">
          <a:noFill/>
        </a:ln>
      </xdr:spPr>
    </xdr:pic>
    <xdr:clientData/>
  </xdr:twoCellAnchor>
  <xdr:twoCellAnchor>
    <xdr:from>
      <xdr:col>0</xdr:col>
      <xdr:colOff>590550</xdr:colOff>
      <xdr:row>976</xdr:row>
      <xdr:rowOff>28575</xdr:rowOff>
    </xdr:from>
    <xdr:to>
      <xdr:col>7</xdr:col>
      <xdr:colOff>400050</xdr:colOff>
      <xdr:row>980</xdr:row>
      <xdr:rowOff>142875</xdr:rowOff>
    </xdr:to>
    <xdr:sp>
      <xdr:nvSpPr>
        <xdr:cNvPr id="11" name="TextBox 26"/>
        <xdr:cNvSpPr txBox="1">
          <a:spLocks noChangeArrowheads="1"/>
        </xdr:cNvSpPr>
      </xdr:nvSpPr>
      <xdr:spPr>
        <a:xfrm>
          <a:off x="590550" y="158438850"/>
          <a:ext cx="5838825" cy="7620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1:
          Generar una serie de unos 20 números aleatorios entre 1 y 286 en 10 columnas que corresponderán a las pozas. </a:t>
          </a:r>
        </a:p>
      </xdr:txBody>
    </xdr:sp>
    <xdr:clientData/>
  </xdr:twoCellAnchor>
  <xdr:twoCellAnchor>
    <xdr:from>
      <xdr:col>1</xdr:col>
      <xdr:colOff>133350</xdr:colOff>
      <xdr:row>1005</xdr:row>
      <xdr:rowOff>133350</xdr:rowOff>
    </xdr:from>
    <xdr:to>
      <xdr:col>8</xdr:col>
      <xdr:colOff>485775</xdr:colOff>
      <xdr:row>1019</xdr:row>
      <xdr:rowOff>123825</xdr:rowOff>
    </xdr:to>
    <xdr:sp>
      <xdr:nvSpPr>
        <xdr:cNvPr id="12" name="TextBox 27"/>
        <xdr:cNvSpPr txBox="1">
          <a:spLocks noChangeArrowheads="1"/>
        </xdr:cNvSpPr>
      </xdr:nvSpPr>
      <xdr:spPr>
        <a:xfrm>
          <a:off x="1219200" y="163258500"/>
          <a:ext cx="6143625" cy="2257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2:
          Copiar la serie de números que constantemente se están generando a otro espacio de la hoja electrónica con la opción Edición / Pegado Especial / Valores.
Paso 3:
          Inciar la selección de pesos siguiendo la lista que corresponda a cada poza de arriba hacia abajo. El sistema de muestreo en estos casos no permite que una unidad se seleccione más de una vez, por esto, es conveniente hacer un marcado en las columnas de números aleatorios fijados y en la de los datos.  </a:t>
          </a:r>
        </a:p>
      </xdr:txBody>
    </xdr:sp>
    <xdr:clientData/>
  </xdr:twoCellAnchor>
  <xdr:twoCellAnchor>
    <xdr:from>
      <xdr:col>0</xdr:col>
      <xdr:colOff>571500</xdr:colOff>
      <xdr:row>1163</xdr:row>
      <xdr:rowOff>152400</xdr:rowOff>
    </xdr:from>
    <xdr:to>
      <xdr:col>6</xdr:col>
      <xdr:colOff>581025</xdr:colOff>
      <xdr:row>1168</xdr:row>
      <xdr:rowOff>57150</xdr:rowOff>
    </xdr:to>
    <xdr:sp>
      <xdr:nvSpPr>
        <xdr:cNvPr id="13" name="TextBox 32"/>
        <xdr:cNvSpPr txBox="1">
          <a:spLocks noChangeArrowheads="1"/>
        </xdr:cNvSpPr>
      </xdr:nvSpPr>
      <xdr:spPr>
        <a:xfrm>
          <a:off x="571500" y="189014100"/>
          <a:ext cx="5200650" cy="714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PASOS PARA UNA CONTRASTE DE MEDIAS MÚLTIPLE:
1. Identifique y ordena los promedios en orden </a:t>
          </a:r>
          <a:r>
            <a:rPr lang="en-US" cap="none" sz="1000" b="1" i="0" u="sng" baseline="0">
              <a:solidFill>
                <a:srgbClr val="0000FF"/>
              </a:solidFill>
              <a:latin typeface="Arial"/>
              <a:ea typeface="Arial"/>
              <a:cs typeface="Arial"/>
            </a:rPr>
            <a:t>D</a:t>
          </a:r>
          <a:r>
            <a:rPr lang="en-US" cap="none" sz="1000" b="1" i="0" u="none" baseline="0">
              <a:solidFill>
                <a:srgbClr val="0000FF"/>
              </a:solidFill>
              <a:latin typeface="Arial"/>
              <a:ea typeface="Arial"/>
              <a:cs typeface="Arial"/>
            </a:rPr>
            <a:t>escendente.
2. Elabore una tabla como se indica en el paso 2.
3. Valore el estadístico t mediante probabuilidad y mediante el criterio (&gt;= 1,9784)</a:t>
          </a:r>
        </a:p>
      </xdr:txBody>
    </xdr:sp>
    <xdr:clientData/>
  </xdr:twoCellAnchor>
  <xdr:twoCellAnchor editAs="oneCell">
    <xdr:from>
      <xdr:col>3</xdr:col>
      <xdr:colOff>514350</xdr:colOff>
      <xdr:row>1170</xdr:row>
      <xdr:rowOff>104775</xdr:rowOff>
    </xdr:from>
    <xdr:to>
      <xdr:col>6</xdr:col>
      <xdr:colOff>733425</xdr:colOff>
      <xdr:row>1186</xdr:row>
      <xdr:rowOff>76200</xdr:rowOff>
    </xdr:to>
    <xdr:pic>
      <xdr:nvPicPr>
        <xdr:cNvPr id="14" name="Picture 33"/>
        <xdr:cNvPicPr preferRelativeResize="1">
          <a:picLocks noChangeAspect="1"/>
        </xdr:cNvPicPr>
      </xdr:nvPicPr>
      <xdr:blipFill>
        <a:blip r:embed="rId10"/>
        <a:stretch>
          <a:fillRect/>
        </a:stretch>
      </xdr:blipFill>
      <xdr:spPr>
        <a:xfrm>
          <a:off x="3305175" y="190099950"/>
          <a:ext cx="2619375" cy="2581275"/>
        </a:xfrm>
        <a:prstGeom prst="rect">
          <a:avLst/>
        </a:prstGeom>
        <a:noFill/>
        <a:ln w="1" cmpd="sng">
          <a:noFill/>
        </a:ln>
      </xdr:spPr>
    </xdr:pic>
    <xdr:clientData/>
  </xdr:twoCellAnchor>
  <xdr:twoCellAnchor editAs="oneCell">
    <xdr:from>
      <xdr:col>7</xdr:col>
      <xdr:colOff>457200</xdr:colOff>
      <xdr:row>1189</xdr:row>
      <xdr:rowOff>0</xdr:rowOff>
    </xdr:from>
    <xdr:to>
      <xdr:col>13</xdr:col>
      <xdr:colOff>390525</xdr:colOff>
      <xdr:row>1205</xdr:row>
      <xdr:rowOff>123825</xdr:rowOff>
    </xdr:to>
    <xdr:pic>
      <xdr:nvPicPr>
        <xdr:cNvPr id="15" name="Picture 34"/>
        <xdr:cNvPicPr preferRelativeResize="1">
          <a:picLocks noChangeAspect="1"/>
        </xdr:cNvPicPr>
      </xdr:nvPicPr>
      <xdr:blipFill>
        <a:blip r:embed="rId11"/>
        <a:stretch>
          <a:fillRect/>
        </a:stretch>
      </xdr:blipFill>
      <xdr:spPr>
        <a:xfrm>
          <a:off x="6486525" y="193090800"/>
          <a:ext cx="5019675" cy="2714625"/>
        </a:xfrm>
        <a:prstGeom prst="rect">
          <a:avLst/>
        </a:prstGeom>
        <a:noFill/>
        <a:ln w="1" cmpd="sng">
          <a:noFill/>
        </a:ln>
      </xdr:spPr>
    </xdr:pic>
    <xdr:clientData/>
  </xdr:twoCellAnchor>
  <xdr:twoCellAnchor>
    <xdr:from>
      <xdr:col>1</xdr:col>
      <xdr:colOff>0</xdr:colOff>
      <xdr:row>0</xdr:row>
      <xdr:rowOff>66675</xdr:rowOff>
    </xdr:from>
    <xdr:to>
      <xdr:col>7</xdr:col>
      <xdr:colOff>114300</xdr:colOff>
      <xdr:row>6</xdr:row>
      <xdr:rowOff>47625</xdr:rowOff>
    </xdr:to>
    <xdr:sp>
      <xdr:nvSpPr>
        <xdr:cNvPr id="16" name="Rectangle 36"/>
        <xdr:cNvSpPr>
          <a:spLocks/>
        </xdr:cNvSpPr>
      </xdr:nvSpPr>
      <xdr:spPr>
        <a:xfrm>
          <a:off x="1085850" y="66675"/>
          <a:ext cx="5057775" cy="952500"/>
        </a:xfrm>
        <a:prstGeom prst="roundRect">
          <a:avLst/>
        </a:prstGeom>
        <a:blipFill>
          <a:blip r:embed="rId13"/>
          <a:srcRect/>
          <a:stretch>
            <a:fillRect/>
          </a:stretch>
        </a:blipFill>
        <a:ln w="9525" cmpd="sng">
          <a:solidFill>
            <a:srgbClr val="000080"/>
          </a:solidFill>
          <a:headEnd type="none"/>
          <a:tailEnd type="none"/>
        </a:ln>
      </xdr:spPr>
      <xdr:txBody>
        <a:bodyPr vertOverflow="clip" wrap="square"/>
        <a:p>
          <a:pPr algn="ctr">
            <a:defRPr/>
          </a:pPr>
          <a:r>
            <a:rPr lang="en-US" cap="none" sz="1600" b="1" i="0" u="none" baseline="0">
              <a:solidFill>
                <a:srgbClr val="000080"/>
              </a:solidFill>
              <a:latin typeface="Arial"/>
              <a:ea typeface="Arial"/>
              <a:cs typeface="Arial"/>
            </a:rPr>
            <a:t>Apuntes Computarizados de Estadística Aplicada
La Distribución Normal: Ejercicios </a:t>
          </a:r>
        </a:p>
      </xdr:txBody>
    </xdr:sp>
    <xdr:clientData/>
  </xdr:twoCellAnchor>
  <xdr:twoCellAnchor editAs="oneCell">
    <xdr:from>
      <xdr:col>13</xdr:col>
      <xdr:colOff>19050</xdr:colOff>
      <xdr:row>898</xdr:row>
      <xdr:rowOff>114300</xdr:rowOff>
    </xdr:from>
    <xdr:to>
      <xdr:col>17</xdr:col>
      <xdr:colOff>381000</xdr:colOff>
      <xdr:row>918</xdr:row>
      <xdr:rowOff>57150</xdr:rowOff>
    </xdr:to>
    <xdr:pic>
      <xdr:nvPicPr>
        <xdr:cNvPr id="17" name="Picture 72"/>
        <xdr:cNvPicPr preferRelativeResize="1">
          <a:picLocks noChangeAspect="1"/>
        </xdr:cNvPicPr>
      </xdr:nvPicPr>
      <xdr:blipFill>
        <a:blip r:embed="rId12"/>
        <a:stretch>
          <a:fillRect/>
        </a:stretch>
      </xdr:blipFill>
      <xdr:spPr>
        <a:xfrm>
          <a:off x="11134725" y="145808700"/>
          <a:ext cx="3409950" cy="3209925"/>
        </a:xfrm>
        <a:prstGeom prst="rect">
          <a:avLst/>
        </a:prstGeom>
        <a:noFill/>
        <a:ln w="1" cmpd="sng">
          <a:noFill/>
        </a:ln>
      </xdr:spPr>
    </xdr:pic>
    <xdr:clientData/>
  </xdr:twoCellAnchor>
  <xdr:twoCellAnchor>
    <xdr:from>
      <xdr:col>12</xdr:col>
      <xdr:colOff>76200</xdr:colOff>
      <xdr:row>893</xdr:row>
      <xdr:rowOff>114300</xdr:rowOff>
    </xdr:from>
    <xdr:to>
      <xdr:col>16</xdr:col>
      <xdr:colOff>447675</xdr:colOff>
      <xdr:row>898</xdr:row>
      <xdr:rowOff>9525</xdr:rowOff>
    </xdr:to>
    <xdr:sp>
      <xdr:nvSpPr>
        <xdr:cNvPr id="18" name="TextBox 73"/>
        <xdr:cNvSpPr txBox="1">
          <a:spLocks noChangeArrowheads="1"/>
        </xdr:cNvSpPr>
      </xdr:nvSpPr>
      <xdr:spPr>
        <a:xfrm>
          <a:off x="10429875" y="144999075"/>
          <a:ext cx="34194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espués de operar las opción de </a:t>
          </a:r>
          <a:r>
            <a:rPr lang="en-US" cap="none" sz="1000" b="1" i="1" u="none" baseline="0">
              <a:solidFill>
                <a:srgbClr val="FF0000"/>
              </a:solidFill>
              <a:latin typeface="Arial"/>
              <a:ea typeface="Arial"/>
              <a:cs typeface="Arial"/>
            </a:rPr>
            <a:t>Estad´sitica Descriptiva</a:t>
          </a:r>
          <a:r>
            <a:rPr lang="en-US" cap="none" sz="1000" b="1" i="0" u="none" baseline="0">
              <a:solidFill>
                <a:srgbClr val="FF0000"/>
              </a:solidFill>
              <a:latin typeface="Arial"/>
              <a:ea typeface="Arial"/>
              <a:cs typeface="Arial"/>
            </a:rPr>
            <a:t> de herramientas, debe arreglar los datos que ofrece el computador de manera que queden como el cuadr a la izquierda.</a:t>
          </a:r>
        </a:p>
      </xdr:txBody>
    </xdr:sp>
    <xdr:clientData/>
  </xdr:twoCellAnchor>
  <xdr:twoCellAnchor>
    <xdr:from>
      <xdr:col>1</xdr:col>
      <xdr:colOff>171450</xdr:colOff>
      <xdr:row>314</xdr:row>
      <xdr:rowOff>66675</xdr:rowOff>
    </xdr:from>
    <xdr:to>
      <xdr:col>7</xdr:col>
      <xdr:colOff>323850</xdr:colOff>
      <xdr:row>337</xdr:row>
      <xdr:rowOff>38100</xdr:rowOff>
    </xdr:to>
    <xdr:sp>
      <xdr:nvSpPr>
        <xdr:cNvPr id="19" name="TextBox 94"/>
        <xdr:cNvSpPr txBox="1">
          <a:spLocks noChangeArrowheads="1"/>
        </xdr:cNvSpPr>
      </xdr:nvSpPr>
      <xdr:spPr>
        <a:xfrm>
          <a:off x="1257300" y="50977800"/>
          <a:ext cx="5095875" cy="3695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2</xdr:col>
      <xdr:colOff>304800</xdr:colOff>
      <xdr:row>406</xdr:row>
      <xdr:rowOff>95250</xdr:rowOff>
    </xdr:from>
    <xdr:to>
      <xdr:col>7</xdr:col>
      <xdr:colOff>600075</xdr:colOff>
      <xdr:row>426</xdr:row>
      <xdr:rowOff>114300</xdr:rowOff>
    </xdr:to>
    <xdr:sp>
      <xdr:nvSpPr>
        <xdr:cNvPr id="20" name="TextBox 95"/>
        <xdr:cNvSpPr txBox="1">
          <a:spLocks noChangeArrowheads="1"/>
        </xdr:cNvSpPr>
      </xdr:nvSpPr>
      <xdr:spPr>
        <a:xfrm>
          <a:off x="2228850" y="65989200"/>
          <a:ext cx="4400550" cy="3257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10</xdr:col>
      <xdr:colOff>342900</xdr:colOff>
      <xdr:row>482</xdr:row>
      <xdr:rowOff>38100</xdr:rowOff>
    </xdr:from>
    <xdr:to>
      <xdr:col>15</xdr:col>
      <xdr:colOff>152400</xdr:colOff>
      <xdr:row>499</xdr:row>
      <xdr:rowOff>38100</xdr:rowOff>
    </xdr:to>
    <xdr:sp>
      <xdr:nvSpPr>
        <xdr:cNvPr id="21" name="TextBox 96"/>
        <xdr:cNvSpPr txBox="1">
          <a:spLocks noChangeArrowheads="1"/>
        </xdr:cNvSpPr>
      </xdr:nvSpPr>
      <xdr:spPr>
        <a:xfrm>
          <a:off x="9029700" y="78266925"/>
          <a:ext cx="3762375" cy="2781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2</xdr:col>
      <xdr:colOff>676275</xdr:colOff>
      <xdr:row>513</xdr:row>
      <xdr:rowOff>28575</xdr:rowOff>
    </xdr:from>
    <xdr:to>
      <xdr:col>7</xdr:col>
      <xdr:colOff>381000</xdr:colOff>
      <xdr:row>532</xdr:row>
      <xdr:rowOff>0</xdr:rowOff>
    </xdr:to>
    <xdr:sp>
      <xdr:nvSpPr>
        <xdr:cNvPr id="22" name="TextBox 97"/>
        <xdr:cNvSpPr txBox="1">
          <a:spLocks noChangeArrowheads="1"/>
        </xdr:cNvSpPr>
      </xdr:nvSpPr>
      <xdr:spPr>
        <a:xfrm>
          <a:off x="2600325" y="83324700"/>
          <a:ext cx="3810000" cy="3048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1</xdr:col>
      <xdr:colOff>219075</xdr:colOff>
      <xdr:row>545</xdr:row>
      <xdr:rowOff>9525</xdr:rowOff>
    </xdr:from>
    <xdr:to>
      <xdr:col>7</xdr:col>
      <xdr:colOff>104775</xdr:colOff>
      <xdr:row>563</xdr:row>
      <xdr:rowOff>133350</xdr:rowOff>
    </xdr:to>
    <xdr:sp>
      <xdr:nvSpPr>
        <xdr:cNvPr id="23" name="TextBox 98"/>
        <xdr:cNvSpPr txBox="1">
          <a:spLocks noChangeArrowheads="1"/>
        </xdr:cNvSpPr>
      </xdr:nvSpPr>
      <xdr:spPr>
        <a:xfrm>
          <a:off x="1304925" y="88506300"/>
          <a:ext cx="4829175" cy="3038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twoCellAnchor>
    <xdr:from>
      <xdr:col>1</xdr:col>
      <xdr:colOff>228600</xdr:colOff>
      <xdr:row>583</xdr:row>
      <xdr:rowOff>57150</xdr:rowOff>
    </xdr:from>
    <xdr:to>
      <xdr:col>6</xdr:col>
      <xdr:colOff>742950</xdr:colOff>
      <xdr:row>601</xdr:row>
      <xdr:rowOff>142875</xdr:rowOff>
    </xdr:to>
    <xdr:sp>
      <xdr:nvSpPr>
        <xdr:cNvPr id="24" name="TextBox 99"/>
        <xdr:cNvSpPr txBox="1">
          <a:spLocks noChangeArrowheads="1"/>
        </xdr:cNvSpPr>
      </xdr:nvSpPr>
      <xdr:spPr>
        <a:xfrm>
          <a:off x="1314450" y="94726125"/>
          <a:ext cx="4619625" cy="3000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8000"/>
              </a:solidFill>
              <a:latin typeface="Arial"/>
              <a:ea typeface="Arial"/>
              <a:cs typeface="Arial"/>
            </a:rPr>
            <a:t>Espacio para crear el gráfico</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0.81175</cdr:y>
    </cdr:from>
    <cdr:to>
      <cdr:x>0.20075</cdr:x>
      <cdr:y>0.84475</cdr:y>
    </cdr:to>
    <cdr:sp>
      <cdr:nvSpPr>
        <cdr:cNvPr id="1" name="Line 1"/>
        <cdr:cNvSpPr>
          <a:spLocks/>
        </cdr:cNvSpPr>
      </cdr:nvSpPr>
      <cdr:spPr>
        <a:xfrm flipV="1">
          <a:off x="657225" y="2990850"/>
          <a:ext cx="352425" cy="123825"/>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0.80025</cdr:y>
    </cdr:from>
    <cdr:to>
      <cdr:x>0.2575</cdr:x>
      <cdr:y>0.81175</cdr:y>
    </cdr:to>
    <cdr:sp>
      <cdr:nvSpPr>
        <cdr:cNvPr id="2" name="Line 2"/>
        <cdr:cNvSpPr>
          <a:spLocks/>
        </cdr:cNvSpPr>
      </cdr:nvSpPr>
      <cdr:spPr>
        <a:xfrm flipV="1">
          <a:off x="1009650" y="2952750"/>
          <a:ext cx="285750" cy="3810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0.2575</cdr:x>
      <cdr:y>0.73075</cdr:y>
    </cdr:from>
    <cdr:to>
      <cdr:x>0.31325</cdr:x>
      <cdr:y>0.80025</cdr:y>
    </cdr:to>
    <cdr:sp>
      <cdr:nvSpPr>
        <cdr:cNvPr id="3" name="Line 3"/>
        <cdr:cNvSpPr>
          <a:spLocks/>
        </cdr:cNvSpPr>
      </cdr:nvSpPr>
      <cdr:spPr>
        <a:xfrm flipV="1">
          <a:off x="1295400" y="2695575"/>
          <a:ext cx="28575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0.31325</cdr:x>
      <cdr:y>0.65575</cdr:y>
    </cdr:from>
    <cdr:to>
      <cdr:x>0.37425</cdr:x>
      <cdr:y>0.73075</cdr:y>
    </cdr:to>
    <cdr:sp>
      <cdr:nvSpPr>
        <cdr:cNvPr id="4" name="Line 4"/>
        <cdr:cNvSpPr>
          <a:spLocks/>
        </cdr:cNvSpPr>
      </cdr:nvSpPr>
      <cdr:spPr>
        <a:xfrm flipV="1">
          <a:off x="1581150" y="2419350"/>
          <a:ext cx="30480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0.53275</cdr:y>
    </cdr:from>
    <cdr:to>
      <cdr:x>0.43625</cdr:x>
      <cdr:y>0.65575</cdr:y>
    </cdr:to>
    <cdr:sp>
      <cdr:nvSpPr>
        <cdr:cNvPr id="5" name="Line 5"/>
        <cdr:cNvSpPr>
          <a:spLocks/>
        </cdr:cNvSpPr>
      </cdr:nvSpPr>
      <cdr:spPr>
        <a:xfrm flipV="1">
          <a:off x="1885950" y="1962150"/>
          <a:ext cx="314325"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0.43625</cdr:x>
      <cdr:y>0.44975</cdr:y>
    </cdr:from>
    <cdr:to>
      <cdr:x>0.48925</cdr:x>
      <cdr:y>0.53275</cdr:y>
    </cdr:to>
    <cdr:sp>
      <cdr:nvSpPr>
        <cdr:cNvPr id="6" name="Line 6"/>
        <cdr:cNvSpPr>
          <a:spLocks/>
        </cdr:cNvSpPr>
      </cdr:nvSpPr>
      <cdr:spPr>
        <a:xfrm flipV="1">
          <a:off x="2200275" y="1657350"/>
          <a:ext cx="266700"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0.48925</cdr:x>
      <cdr:y>0.268</cdr:y>
    </cdr:from>
    <cdr:to>
      <cdr:x>0.54525</cdr:x>
      <cdr:y>0.44975</cdr:y>
    </cdr:to>
    <cdr:sp>
      <cdr:nvSpPr>
        <cdr:cNvPr id="7" name="Line 7"/>
        <cdr:cNvSpPr>
          <a:spLocks/>
        </cdr:cNvSpPr>
      </cdr:nvSpPr>
      <cdr:spPr>
        <a:xfrm flipV="1">
          <a:off x="2466975" y="981075"/>
          <a:ext cx="285750" cy="676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0.54675</cdr:x>
      <cdr:y>0.268</cdr:y>
    </cdr:from>
    <cdr:to>
      <cdr:x>0.60525</cdr:x>
      <cdr:y>0.383</cdr:y>
    </cdr:to>
    <cdr:sp>
      <cdr:nvSpPr>
        <cdr:cNvPr id="8" name="Line 9"/>
        <cdr:cNvSpPr>
          <a:spLocks/>
        </cdr:cNvSpPr>
      </cdr:nvSpPr>
      <cdr:spPr>
        <a:xfrm>
          <a:off x="2762250" y="981075"/>
          <a:ext cx="295275"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0.383</cdr:y>
    </cdr:from>
    <cdr:to>
      <cdr:x>0.66025</cdr:x>
      <cdr:y>0.56925</cdr:y>
    </cdr:to>
    <cdr:sp>
      <cdr:nvSpPr>
        <cdr:cNvPr id="9" name="Line 10"/>
        <cdr:cNvSpPr>
          <a:spLocks/>
        </cdr:cNvSpPr>
      </cdr:nvSpPr>
      <cdr:spPr>
        <a:xfrm>
          <a:off x="3057525" y="1409700"/>
          <a:ext cx="276225" cy="685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0.66025</cdr:x>
      <cdr:y>0.56925</cdr:y>
    </cdr:from>
    <cdr:to>
      <cdr:x>0.722</cdr:x>
      <cdr:y>0.6775</cdr:y>
    </cdr:to>
    <cdr:sp>
      <cdr:nvSpPr>
        <cdr:cNvPr id="10" name="Line 11"/>
        <cdr:cNvSpPr>
          <a:spLocks/>
        </cdr:cNvSpPr>
      </cdr:nvSpPr>
      <cdr:spPr>
        <a:xfrm>
          <a:off x="3333750" y="2095500"/>
          <a:ext cx="314325"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cdr:x>
      <cdr:y>0.6775</cdr:y>
    </cdr:from>
    <cdr:to>
      <cdr:x>0.77875</cdr:x>
      <cdr:y>0.7665</cdr:y>
    </cdr:to>
    <cdr:sp>
      <cdr:nvSpPr>
        <cdr:cNvPr id="11" name="Line 12"/>
        <cdr:cNvSpPr>
          <a:spLocks/>
        </cdr:cNvSpPr>
      </cdr:nvSpPr>
      <cdr:spPr>
        <a:xfrm>
          <a:off x="3648075" y="2495550"/>
          <a:ext cx="2857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0.77875</cdr:x>
      <cdr:y>0.7665</cdr:y>
    </cdr:from>
    <cdr:to>
      <cdr:x>0.83725</cdr:x>
      <cdr:y>0.81175</cdr:y>
    </cdr:to>
    <cdr:sp>
      <cdr:nvSpPr>
        <cdr:cNvPr id="12" name="Line 13"/>
        <cdr:cNvSpPr>
          <a:spLocks/>
        </cdr:cNvSpPr>
      </cdr:nvSpPr>
      <cdr:spPr>
        <a:xfrm>
          <a:off x="3933825" y="2828925"/>
          <a:ext cx="295275"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cdr:x>
      <cdr:y>0.81175</cdr:y>
    </cdr:from>
    <cdr:to>
      <cdr:x>0.8955</cdr:x>
      <cdr:y>0.828</cdr:y>
    </cdr:to>
    <cdr:sp>
      <cdr:nvSpPr>
        <cdr:cNvPr id="13" name="Line 14"/>
        <cdr:cNvSpPr>
          <a:spLocks/>
        </cdr:cNvSpPr>
      </cdr:nvSpPr>
      <cdr:spPr>
        <a:xfrm>
          <a:off x="4238625" y="2990850"/>
          <a:ext cx="28575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0.8955</cdr:x>
      <cdr:y>0.828</cdr:y>
    </cdr:from>
    <cdr:to>
      <cdr:x>0.954</cdr:x>
      <cdr:y>0.84575</cdr:y>
    </cdr:to>
    <cdr:sp>
      <cdr:nvSpPr>
        <cdr:cNvPr id="14" name="Line 15"/>
        <cdr:cNvSpPr>
          <a:spLocks/>
        </cdr:cNvSpPr>
      </cdr:nvSpPr>
      <cdr:spPr>
        <a:xfrm>
          <a:off x="4524375" y="3057525"/>
          <a:ext cx="295275" cy="66675"/>
        </a:xfrm>
        <a:prstGeom prst="line">
          <a:avLst/>
        </a:prstGeom>
        <a:noFill/>
        <a:ln w="952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0.325</cdr:y>
    </cdr:from>
    <cdr:to>
      <cdr:x>0.522</cdr:x>
      <cdr:y>0.76425</cdr:y>
    </cdr:to>
    <cdr:sp>
      <cdr:nvSpPr>
        <cdr:cNvPr id="1" name="Line 1"/>
        <cdr:cNvSpPr>
          <a:spLocks/>
        </cdr:cNvSpPr>
      </cdr:nvSpPr>
      <cdr:spPr>
        <a:xfrm flipH="1">
          <a:off x="2571750" y="1114425"/>
          <a:ext cx="0" cy="1514475"/>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0.68425</cdr:x>
      <cdr:y>0.2135</cdr:y>
    </cdr:from>
    <cdr:to>
      <cdr:x>0.88525</cdr:x>
      <cdr:y>0.36825</cdr:y>
    </cdr:to>
    <cdr:sp>
      <cdr:nvSpPr>
        <cdr:cNvPr id="2" name="AutoShape 3"/>
        <cdr:cNvSpPr>
          <a:spLocks/>
        </cdr:cNvSpPr>
      </cdr:nvSpPr>
      <cdr:spPr>
        <a:xfrm>
          <a:off x="3371850" y="733425"/>
          <a:ext cx="990600" cy="533400"/>
        </a:xfrm>
        <a:prstGeom prst="borderCallout2">
          <a:avLst>
            <a:gd name="adj1" fmla="val -128495"/>
            <a:gd name="adj2" fmla="val 20486"/>
            <a:gd name="adj3" fmla="val -93273"/>
            <a:gd name="adj4" fmla="val -27634"/>
            <a:gd name="adj5" fmla="val -58050"/>
            <a:gd name="adj6" fmla="val -27634"/>
            <a:gd name="adj7" fmla="val -114337"/>
            <a:gd name="adj8" fmla="val 17041"/>
          </a:avLst>
        </a:prstGeom>
        <a:no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Media = 0,815
Mediana= 0,825
Moda = 0,841 Kg.</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0.76975</cdr:y>
    </cdr:from>
    <cdr:to>
      <cdr:x>0.40525</cdr:x>
      <cdr:y>0.83275</cdr:y>
    </cdr:to>
    <cdr:sp>
      <cdr:nvSpPr>
        <cdr:cNvPr id="1" name="Line 1"/>
        <cdr:cNvSpPr>
          <a:spLocks/>
        </cdr:cNvSpPr>
      </cdr:nvSpPr>
      <cdr:spPr>
        <a:xfrm flipH="1" flipV="1">
          <a:off x="1819275" y="2543175"/>
          <a:ext cx="0" cy="209550"/>
        </a:xfrm>
        <a:prstGeom prst="line">
          <a:avLst/>
        </a:prstGeom>
        <a:noFill/>
        <a:ln w="9525" cmpd="sng">
          <a:solidFill>
            <a:srgbClr val="FF00FF"/>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0.139</cdr:x>
      <cdr:y>0.76975</cdr:y>
    </cdr:from>
    <cdr:to>
      <cdr:x>0.40525</cdr:x>
      <cdr:y>0.76975</cdr:y>
    </cdr:to>
    <cdr:sp>
      <cdr:nvSpPr>
        <cdr:cNvPr id="2" name="Line 2"/>
        <cdr:cNvSpPr>
          <a:spLocks/>
        </cdr:cNvSpPr>
      </cdr:nvSpPr>
      <cdr:spPr>
        <a:xfrm flipH="1" flipV="1">
          <a:off x="619125" y="2543175"/>
          <a:ext cx="1200150" cy="0"/>
        </a:xfrm>
        <a:prstGeom prst="line">
          <a:avLst/>
        </a:prstGeom>
        <a:noFill/>
        <a:ln w="952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0.57725</cdr:x>
      <cdr:y>0.51075</cdr:y>
    </cdr:from>
    <cdr:to>
      <cdr:x>0.57825</cdr:x>
      <cdr:y>0.818</cdr:y>
    </cdr:to>
    <cdr:sp>
      <cdr:nvSpPr>
        <cdr:cNvPr id="3" name="Line 4"/>
        <cdr:cNvSpPr>
          <a:spLocks/>
        </cdr:cNvSpPr>
      </cdr:nvSpPr>
      <cdr:spPr>
        <a:xfrm flipH="1">
          <a:off x="2590800" y="1685925"/>
          <a:ext cx="0" cy="10191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0.6635</cdr:x>
      <cdr:y>0.6425</cdr:y>
    </cdr:from>
    <cdr:to>
      <cdr:x>0.8875</cdr:x>
      <cdr:y>0.6865</cdr:y>
    </cdr:to>
    <cdr:sp>
      <cdr:nvSpPr>
        <cdr:cNvPr id="4" name="AutoShape 6"/>
        <cdr:cNvSpPr>
          <a:spLocks/>
        </cdr:cNvSpPr>
      </cdr:nvSpPr>
      <cdr:spPr>
        <a:xfrm>
          <a:off x="2981325" y="2114550"/>
          <a:ext cx="1009650" cy="142875"/>
        </a:xfrm>
        <a:prstGeom prst="borderCallout1">
          <a:avLst>
            <a:gd name="adj1" fmla="val -85189"/>
            <a:gd name="adj2" fmla="val 364736"/>
            <a:gd name="adj3" fmla="val -57185"/>
            <a:gd name="adj4" fmla="val 38037"/>
            <a:gd name="adj5" fmla="val -94398"/>
            <a:gd name="adj6" fmla="val 326875"/>
            <a:gd name="adj7" fmla="val -85189"/>
            <a:gd name="adj8" fmla="val 364680"/>
          </a:avLst>
        </a:prstGeom>
        <a:solidFill>
          <a:srgbClr val="FFFFFF"/>
        </a:solidFill>
        <a:ln w="9525" cmpd="sng">
          <a:solidFill>
            <a:srgbClr val="FF0000"/>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Promedio = 0.815</a:t>
          </a:r>
        </a:p>
      </cdr:txBody>
    </cdr:sp>
  </cdr:relSizeAnchor>
  <cdr:relSizeAnchor xmlns:cdr="http://schemas.openxmlformats.org/drawingml/2006/chartDrawing">
    <cdr:from>
      <cdr:x>0.40925</cdr:x>
      <cdr:y>0.78675</cdr:y>
    </cdr:from>
    <cdr:to>
      <cdr:x>0.57</cdr:x>
      <cdr:y>0.78675</cdr:y>
    </cdr:to>
    <cdr:sp>
      <cdr:nvSpPr>
        <cdr:cNvPr id="5" name="Line 7"/>
        <cdr:cNvSpPr>
          <a:spLocks/>
        </cdr:cNvSpPr>
      </cdr:nvSpPr>
      <cdr:spPr>
        <a:xfrm>
          <a:off x="1838325" y="2600325"/>
          <a:ext cx="723900" cy="0"/>
        </a:xfrm>
        <a:prstGeom prst="line">
          <a:avLst/>
        </a:prstGeom>
        <a:noFill/>
        <a:ln w="9525" cmpd="sng">
          <a:solidFill>
            <a:srgbClr val="FFFF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0.42875</cdr:x>
      <cdr:y>0.717</cdr:y>
    </cdr:from>
    <cdr:to>
      <cdr:x>0.557</cdr:x>
      <cdr:y>0.76725</cdr:y>
    </cdr:to>
    <cdr:sp>
      <cdr:nvSpPr>
        <cdr:cNvPr id="6" name="TextBox 8"/>
        <cdr:cNvSpPr txBox="1">
          <a:spLocks noChangeArrowheads="1"/>
        </cdr:cNvSpPr>
      </cdr:nvSpPr>
      <cdr:spPr>
        <a:xfrm>
          <a:off x="1924050" y="2362200"/>
          <a:ext cx="581025" cy="161925"/>
        </a:xfrm>
        <a:prstGeom prst="rect">
          <a:avLst/>
        </a:prstGeom>
        <a:noFill/>
        <a:ln w="9525" cmpd="sng">
          <a:solidFill>
            <a:srgbClr val="FFFF00"/>
          </a:solidFill>
          <a:headEnd type="none"/>
          <a:tailEnd type="none"/>
        </a:ln>
      </cdr:spPr>
      <cdr:txBody>
        <a:bodyPr vertOverflow="clip" wrap="square"/>
        <a:p>
          <a:pPr algn="l">
            <a:defRPr/>
          </a:pPr>
          <a:r>
            <a:rPr lang="en-US" cap="none" sz="800" b="1" i="0" u="none" baseline="0">
              <a:solidFill>
                <a:srgbClr val="0000FF"/>
              </a:solidFill>
              <a:latin typeface="Arial"/>
              <a:ea typeface="Arial"/>
              <a:cs typeface="Arial"/>
            </a:rPr>
            <a:t>z=-1,295</a:t>
          </a:r>
        </a:p>
      </cdr:txBody>
    </cdr:sp>
  </cdr:relSizeAnchor>
  <cdr:relSizeAnchor xmlns:cdr="http://schemas.openxmlformats.org/drawingml/2006/chartDrawing">
    <cdr:from>
      <cdr:x>0.15675</cdr:x>
      <cdr:y>0.58175</cdr:y>
    </cdr:from>
    <cdr:to>
      <cdr:x>0.34925</cdr:x>
      <cdr:y>0.63175</cdr:y>
    </cdr:to>
    <cdr:sp>
      <cdr:nvSpPr>
        <cdr:cNvPr id="7" name="AutoShape 9"/>
        <cdr:cNvSpPr>
          <a:spLocks/>
        </cdr:cNvSpPr>
      </cdr:nvSpPr>
      <cdr:spPr>
        <a:xfrm>
          <a:off x="695325" y="1914525"/>
          <a:ext cx="866775" cy="161925"/>
        </a:xfrm>
        <a:prstGeom prst="borderCallout2">
          <a:avLst>
            <a:gd name="adj1" fmla="val 67500"/>
            <a:gd name="adj2" fmla="val 365000"/>
            <a:gd name="adj3" fmla="val 62953"/>
            <a:gd name="adj4" fmla="val 27050"/>
            <a:gd name="adj5" fmla="val 58375"/>
            <a:gd name="adj6" fmla="val 27050"/>
            <a:gd name="adj7" fmla="val 62310"/>
            <a:gd name="adj8" fmla="val 309657"/>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Área = 9,77%</a:t>
          </a:r>
        </a:p>
      </cdr:txBody>
    </cdr:sp>
  </cdr:relSizeAnchor>
  <cdr:relSizeAnchor xmlns:cdr="http://schemas.openxmlformats.org/drawingml/2006/chartDrawing">
    <cdr:from>
      <cdr:x>0.36125</cdr:x>
      <cdr:y>0.89125</cdr:y>
    </cdr:from>
    <cdr:to>
      <cdr:x>0.45625</cdr:x>
      <cdr:y>0.955</cdr:y>
    </cdr:to>
    <cdr:sp>
      <cdr:nvSpPr>
        <cdr:cNvPr id="8" name="TextBox 11"/>
        <cdr:cNvSpPr txBox="1">
          <a:spLocks noChangeArrowheads="1"/>
        </cdr:cNvSpPr>
      </cdr:nvSpPr>
      <cdr:spPr>
        <a:xfrm>
          <a:off x="1619250" y="2943225"/>
          <a:ext cx="428625" cy="209550"/>
        </a:xfrm>
        <a:prstGeom prst="rect">
          <a:avLst/>
        </a:prstGeom>
        <a:noFill/>
        <a:ln w="9525" cmpd="sng">
          <a:solidFill>
            <a:srgbClr val="FF00FF"/>
          </a:solidFill>
          <a:headEnd type="none"/>
          <a:tailEnd type="none"/>
        </a:ln>
      </cdr:spPr>
      <cdr:txBody>
        <a:bodyPr vertOverflow="clip" wrap="square"/>
        <a:p>
          <a:pPr algn="l">
            <a:defRPr/>
          </a:pPr>
          <a:r>
            <a:rPr lang="en-US" cap="none" sz="800" b="1" i="0" u="none" baseline="0">
              <a:latin typeface="Arial"/>
              <a:ea typeface="Arial"/>
              <a:cs typeface="Arial"/>
            </a:rPr>
            <a:t>500 gr</a:t>
          </a:r>
        </a:p>
      </cdr:txBody>
    </cdr:sp>
  </cdr:relSizeAnchor>
  <cdr:relSizeAnchor xmlns:cdr="http://schemas.openxmlformats.org/drawingml/2006/chartDrawing">
    <cdr:from>
      <cdr:x>0.139</cdr:x>
      <cdr:y>0.51075</cdr:y>
    </cdr:from>
    <cdr:to>
      <cdr:x>0.57725</cdr:x>
      <cdr:y>0.51075</cdr:y>
    </cdr:to>
    <cdr:sp>
      <cdr:nvSpPr>
        <cdr:cNvPr id="9" name="Line 12"/>
        <cdr:cNvSpPr>
          <a:spLocks/>
        </cdr:cNvSpPr>
      </cdr:nvSpPr>
      <cdr:spPr>
        <a:xfrm>
          <a:off x="619125" y="1685925"/>
          <a:ext cx="1971675" cy="0"/>
        </a:xfrm>
        <a:prstGeom prst="line">
          <a:avLst/>
        </a:prstGeom>
        <a:noFill/>
        <a:ln w="127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0.60325</cdr:x>
      <cdr:y>0.50925</cdr:y>
    </cdr:from>
    <cdr:to>
      <cdr:x>0.6055</cdr:x>
      <cdr:y>0.82475</cdr:y>
    </cdr:to>
    <cdr:sp>
      <cdr:nvSpPr>
        <cdr:cNvPr id="1" name="Line 3"/>
        <cdr:cNvSpPr>
          <a:spLocks/>
        </cdr:cNvSpPr>
      </cdr:nvSpPr>
      <cdr:spPr>
        <a:xfrm flipH="1">
          <a:off x="2724150" y="1600200"/>
          <a:ext cx="9525" cy="990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0.1625</cdr:x>
      <cdr:y>0.4285</cdr:y>
    </cdr:from>
    <cdr:to>
      <cdr:x>0.43875</cdr:x>
      <cdr:y>0.47375</cdr:y>
    </cdr:to>
    <cdr:sp>
      <cdr:nvSpPr>
        <cdr:cNvPr id="2" name="AutoShape 4"/>
        <cdr:cNvSpPr>
          <a:spLocks/>
        </cdr:cNvSpPr>
      </cdr:nvSpPr>
      <cdr:spPr>
        <a:xfrm>
          <a:off x="733425" y="1343025"/>
          <a:ext cx="1247775" cy="142875"/>
        </a:xfrm>
        <a:prstGeom prst="borderCallout1">
          <a:avLst>
            <a:gd name="adj1" fmla="val 104777"/>
            <a:gd name="adj2" fmla="val 718421"/>
            <a:gd name="adj3" fmla="val 56370"/>
            <a:gd name="adj4" fmla="val 31680"/>
            <a:gd name="adj5" fmla="val 89777"/>
            <a:gd name="adj6" fmla="val 224865"/>
            <a:gd name="adj7" fmla="val 97861"/>
            <a:gd name="adj8" fmla="val 262087"/>
          </a:avLst>
        </a:prstGeom>
        <a:solidFill>
          <a:srgbClr val="FFFFFF"/>
        </a:solidFill>
        <a:ln w="9525" cmpd="sng">
          <a:solidFill>
            <a:srgbClr val="FF0000"/>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Promedio = 0,815</a:t>
          </a:r>
        </a:p>
      </cdr:txBody>
    </cdr:sp>
  </cdr:relSizeAnchor>
  <cdr:relSizeAnchor xmlns:cdr="http://schemas.openxmlformats.org/drawingml/2006/chartDrawing">
    <cdr:from>
      <cdr:x>0.15025</cdr:x>
      <cdr:y>0.328</cdr:y>
    </cdr:from>
    <cdr:to>
      <cdr:x>0.98225</cdr:x>
      <cdr:y>0.3285</cdr:y>
    </cdr:to>
    <cdr:sp>
      <cdr:nvSpPr>
        <cdr:cNvPr id="3" name="Line 9"/>
        <cdr:cNvSpPr>
          <a:spLocks/>
        </cdr:cNvSpPr>
      </cdr:nvSpPr>
      <cdr:spPr>
        <a:xfrm flipV="1">
          <a:off x="676275" y="1028700"/>
          <a:ext cx="3762375" cy="0"/>
        </a:xfrm>
        <a:prstGeom prst="line">
          <a:avLst/>
        </a:prstGeom>
        <a:noFill/>
        <a:ln w="12700"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0.711</cdr:x>
      <cdr:y>0.328</cdr:y>
    </cdr:from>
    <cdr:to>
      <cdr:x>0.7135</cdr:x>
      <cdr:y>0.82425</cdr:y>
    </cdr:to>
    <cdr:sp>
      <cdr:nvSpPr>
        <cdr:cNvPr id="4" name="Line 10"/>
        <cdr:cNvSpPr>
          <a:spLocks/>
        </cdr:cNvSpPr>
      </cdr:nvSpPr>
      <cdr:spPr>
        <a:xfrm flipH="1">
          <a:off x="3209925" y="1028700"/>
          <a:ext cx="9525" cy="1562100"/>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0.86975</cdr:x>
      <cdr:y>0.56825</cdr:y>
    </cdr:from>
    <cdr:to>
      <cdr:x>0.99875</cdr:x>
      <cdr:y>0.652</cdr:y>
    </cdr:to>
    <cdr:sp>
      <cdr:nvSpPr>
        <cdr:cNvPr id="5" name="AutoShape 11"/>
        <cdr:cNvSpPr>
          <a:spLocks/>
        </cdr:cNvSpPr>
      </cdr:nvSpPr>
      <cdr:spPr>
        <a:xfrm>
          <a:off x="3933825" y="1790700"/>
          <a:ext cx="581025" cy="266700"/>
        </a:xfrm>
        <a:prstGeom prst="borderCallout2">
          <a:avLst>
            <a:gd name="adj1" fmla="val -136597"/>
            <a:gd name="adj2" fmla="val 241111"/>
            <a:gd name="adj3" fmla="val -98449"/>
            <a:gd name="adj4" fmla="val -5921"/>
            <a:gd name="adj5" fmla="val -60356"/>
            <a:gd name="adj6" fmla="val -5921"/>
            <a:gd name="adj7" fmla="val -73314"/>
            <a:gd name="adj8" fmla="val 232370"/>
          </a:avLst>
        </a:prstGeom>
        <a:solidFill>
          <a:srgbClr val="FFFFFF"/>
        </a:solidFill>
        <a:ln w="9525" cmpd="sng">
          <a:solidFill>
            <a:srgbClr val="FF00FF"/>
          </a:solidFill>
          <a:headEnd type="triangle"/>
          <a:tailEnd type="none"/>
        </a:ln>
      </cdr:spPr>
      <cdr:txBody>
        <a:bodyPr vertOverflow="clip" wrap="square"/>
        <a:p>
          <a:pPr algn="l">
            <a:defRPr/>
          </a:pPr>
          <a:r>
            <a:rPr lang="en-US" cap="none" sz="800" b="1" i="0" u="none" baseline="0">
              <a:solidFill>
                <a:srgbClr val="0000FF"/>
              </a:solidFill>
              <a:latin typeface="Arial"/>
              <a:ea typeface="Arial"/>
              <a:cs typeface="Arial"/>
            </a:rPr>
            <a:t>Peso Límite 1,019</a:t>
          </a:r>
        </a:p>
      </cdr:txBody>
    </cdr:sp>
  </cdr:relSizeAnchor>
  <cdr:relSizeAnchor xmlns:cdr="http://schemas.openxmlformats.org/drawingml/2006/chartDrawing">
    <cdr:from>
      <cdr:x>0.6065</cdr:x>
      <cdr:y>0.58025</cdr:y>
    </cdr:from>
    <cdr:to>
      <cdr:x>0.711</cdr:x>
      <cdr:y>0.58025</cdr:y>
    </cdr:to>
    <cdr:sp>
      <cdr:nvSpPr>
        <cdr:cNvPr id="6" name="Line 12"/>
        <cdr:cNvSpPr>
          <a:spLocks/>
        </cdr:cNvSpPr>
      </cdr:nvSpPr>
      <cdr:spPr>
        <a:xfrm>
          <a:off x="2743200" y="1828800"/>
          <a:ext cx="476250" cy="0"/>
        </a:xfrm>
        <a:prstGeom prst="line">
          <a:avLst/>
        </a:prstGeom>
        <a:noFill/>
        <a:ln w="9525" cmpd="sng">
          <a:solidFill>
            <a:srgbClr val="FFFF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0.6075</cdr:y>
    </cdr:from>
    <cdr:to>
      <cdr:x>0.73475</cdr:x>
      <cdr:y>0.652</cdr:y>
    </cdr:to>
    <cdr:sp>
      <cdr:nvSpPr>
        <cdr:cNvPr id="7" name="TextBox 13"/>
        <cdr:cNvSpPr txBox="1">
          <a:spLocks noChangeArrowheads="1"/>
        </cdr:cNvSpPr>
      </cdr:nvSpPr>
      <cdr:spPr>
        <a:xfrm>
          <a:off x="2743200" y="1914525"/>
          <a:ext cx="581025" cy="142875"/>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z = 0,8416</a:t>
          </a:r>
        </a:p>
      </cdr:txBody>
    </cdr:sp>
  </cdr:relSizeAnchor>
  <cdr:relSizeAnchor xmlns:cdr="http://schemas.openxmlformats.org/drawingml/2006/chartDrawing">
    <cdr:from>
      <cdr:x>0.7895</cdr:x>
      <cdr:y>0.264</cdr:y>
    </cdr:from>
    <cdr:to>
      <cdr:x>0.95625</cdr:x>
      <cdr:y>0.311</cdr:y>
    </cdr:to>
    <cdr:sp>
      <cdr:nvSpPr>
        <cdr:cNvPr id="8" name="TextBox 15"/>
        <cdr:cNvSpPr txBox="1">
          <a:spLocks noChangeArrowheads="1"/>
        </cdr:cNvSpPr>
      </cdr:nvSpPr>
      <cdr:spPr>
        <a:xfrm>
          <a:off x="3571875" y="828675"/>
          <a:ext cx="752475" cy="152400"/>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Área = 20%</a:t>
          </a:r>
        </a:p>
      </cdr:txBody>
    </cdr:sp>
  </cdr:relSizeAnchor>
  <cdr:relSizeAnchor xmlns:cdr="http://schemas.openxmlformats.org/drawingml/2006/chartDrawing">
    <cdr:from>
      <cdr:x>0.15025</cdr:x>
      <cdr:y>0.50925</cdr:y>
    </cdr:from>
    <cdr:to>
      <cdr:x>0.6015</cdr:x>
      <cdr:y>0.50925</cdr:y>
    </cdr:to>
    <cdr:sp>
      <cdr:nvSpPr>
        <cdr:cNvPr id="9" name="Line 16"/>
        <cdr:cNvSpPr>
          <a:spLocks/>
        </cdr:cNvSpPr>
      </cdr:nvSpPr>
      <cdr:spPr>
        <a:xfrm>
          <a:off x="676275" y="1600200"/>
          <a:ext cx="2038350" cy="0"/>
        </a:xfrm>
        <a:prstGeom prst="line">
          <a:avLst/>
        </a:prstGeom>
        <a:noFill/>
        <a:ln w="127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0.5755</cdr:x>
      <cdr:y>0.49425</cdr:y>
    </cdr:from>
    <cdr:to>
      <cdr:x>0.57625</cdr:x>
      <cdr:y>0.823</cdr:y>
    </cdr:to>
    <cdr:sp>
      <cdr:nvSpPr>
        <cdr:cNvPr id="1" name="Line 1"/>
        <cdr:cNvSpPr>
          <a:spLocks/>
        </cdr:cNvSpPr>
      </cdr:nvSpPr>
      <cdr:spPr>
        <a:xfrm>
          <a:off x="2667000" y="1666875"/>
          <a:ext cx="0" cy="1114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cdr:x>
      <cdr:y>0.2165</cdr:y>
    </cdr:from>
    <cdr:to>
      <cdr:x>0.50675</cdr:x>
      <cdr:y>0.263</cdr:y>
    </cdr:to>
    <cdr:sp>
      <cdr:nvSpPr>
        <cdr:cNvPr id="2" name="AutoShape 2"/>
        <cdr:cNvSpPr>
          <a:spLocks/>
        </cdr:cNvSpPr>
      </cdr:nvSpPr>
      <cdr:spPr>
        <a:xfrm>
          <a:off x="1104900" y="733425"/>
          <a:ext cx="1238250" cy="161925"/>
        </a:xfrm>
        <a:prstGeom prst="borderCallout1">
          <a:avLst>
            <a:gd name="adj1" fmla="val 77296"/>
            <a:gd name="adj2" fmla="val 1197384"/>
            <a:gd name="adj3" fmla="val 56018"/>
            <a:gd name="adj4" fmla="val 30064"/>
            <a:gd name="adj5" fmla="val 90375"/>
            <a:gd name="adj6" fmla="val 848083"/>
            <a:gd name="adj7" fmla="val 98458"/>
            <a:gd name="adj8" fmla="val 885305"/>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Promedio = 0,815 Kg</a:t>
          </a:r>
        </a:p>
      </cdr:txBody>
    </cdr:sp>
  </cdr:relSizeAnchor>
  <cdr:relSizeAnchor xmlns:cdr="http://schemas.openxmlformats.org/drawingml/2006/chartDrawing">
    <cdr:from>
      <cdr:x>0.13975</cdr:x>
      <cdr:y>0.3105</cdr:y>
    </cdr:from>
    <cdr:to>
      <cdr:x>0.9515</cdr:x>
      <cdr:y>0.3105</cdr:y>
    </cdr:to>
    <cdr:sp>
      <cdr:nvSpPr>
        <cdr:cNvPr id="3" name="Line 3"/>
        <cdr:cNvSpPr>
          <a:spLocks/>
        </cdr:cNvSpPr>
      </cdr:nvSpPr>
      <cdr:spPr>
        <a:xfrm>
          <a:off x="647700" y="1047750"/>
          <a:ext cx="3762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0.67825</cdr:x>
      <cdr:y>0.318</cdr:y>
    </cdr:from>
    <cdr:to>
      <cdr:x>0.67825</cdr:x>
      <cdr:y>0.823</cdr:y>
    </cdr:to>
    <cdr:sp>
      <cdr:nvSpPr>
        <cdr:cNvPr id="4" name="Line 4"/>
        <cdr:cNvSpPr>
          <a:spLocks/>
        </cdr:cNvSpPr>
      </cdr:nvSpPr>
      <cdr:spPr>
        <a:xfrm>
          <a:off x="3143250" y="1076325"/>
          <a:ext cx="0" cy="1714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0.768</cdr:x>
      <cdr:y>0.571</cdr:y>
    </cdr:from>
    <cdr:to>
      <cdr:x>0.97675</cdr:x>
      <cdr:y>0.6685</cdr:y>
    </cdr:to>
    <cdr:sp>
      <cdr:nvSpPr>
        <cdr:cNvPr id="5" name="AutoShape 5"/>
        <cdr:cNvSpPr>
          <a:spLocks/>
        </cdr:cNvSpPr>
      </cdr:nvSpPr>
      <cdr:spPr>
        <a:xfrm>
          <a:off x="3562350" y="1933575"/>
          <a:ext cx="971550" cy="333375"/>
        </a:xfrm>
        <a:prstGeom prst="borderCallout2">
          <a:avLst>
            <a:gd name="adj1" fmla="val -92856"/>
            <a:gd name="adj2" fmla="val 203671"/>
            <a:gd name="adj3" fmla="val -75263"/>
            <a:gd name="adj4" fmla="val -11893"/>
            <a:gd name="adj5" fmla="val -57694"/>
            <a:gd name="adj6" fmla="val -11893"/>
            <a:gd name="adj7" fmla="val -37592"/>
            <a:gd name="adj8" fmla="val 192472"/>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Peso Comercial
Límite = 1,000 Kg.</a:t>
          </a:r>
        </a:p>
      </cdr:txBody>
    </cdr:sp>
  </cdr:relSizeAnchor>
  <cdr:relSizeAnchor xmlns:cdr="http://schemas.openxmlformats.org/drawingml/2006/chartDrawing">
    <cdr:from>
      <cdr:x>0.5755</cdr:x>
      <cdr:y>0.54975</cdr:y>
    </cdr:from>
    <cdr:to>
      <cdr:x>0.67825</cdr:x>
      <cdr:y>0.54975</cdr:y>
    </cdr:to>
    <cdr:sp>
      <cdr:nvSpPr>
        <cdr:cNvPr id="6" name="Line 6"/>
        <cdr:cNvSpPr>
          <a:spLocks/>
        </cdr:cNvSpPr>
      </cdr:nvSpPr>
      <cdr:spPr>
        <a:xfrm flipV="1">
          <a:off x="2667000" y="1857375"/>
          <a:ext cx="476250" cy="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0.58525</cdr:x>
      <cdr:y>0.5745</cdr:y>
    </cdr:from>
    <cdr:to>
      <cdr:x>0.73275</cdr:x>
      <cdr:y>0.61825</cdr:y>
    </cdr:to>
    <cdr:sp>
      <cdr:nvSpPr>
        <cdr:cNvPr id="7" name="TextBox 7"/>
        <cdr:cNvSpPr txBox="1">
          <a:spLocks noChangeArrowheads="1"/>
        </cdr:cNvSpPr>
      </cdr:nvSpPr>
      <cdr:spPr>
        <a:xfrm>
          <a:off x="2714625" y="1943100"/>
          <a:ext cx="685800" cy="152400"/>
        </a:xfrm>
        <a:prstGeom prst="rect">
          <a:avLst/>
        </a:prstGeom>
        <a:noFill/>
        <a:ln w="9525" cmpd="sng">
          <a:noFill/>
        </a:ln>
      </cdr:spPr>
      <cdr:txBody>
        <a:bodyPr vertOverflow="clip" wrap="square"/>
        <a:p>
          <a:pPr algn="l">
            <a:defRPr/>
          </a:pPr>
          <a:r>
            <a:rPr lang="en-US" cap="none" sz="800" b="1" i="0" u="none" baseline="0">
              <a:solidFill>
                <a:srgbClr val="000080"/>
              </a:solidFill>
              <a:latin typeface="Arial"/>
              <a:ea typeface="Arial"/>
              <a:cs typeface="Arial"/>
            </a:rPr>
            <a:t>z = 0,7617</a:t>
          </a:r>
        </a:p>
      </cdr:txBody>
    </cdr:sp>
  </cdr:relSizeAnchor>
  <cdr:relSizeAnchor xmlns:cdr="http://schemas.openxmlformats.org/drawingml/2006/chartDrawing">
    <cdr:from>
      <cdr:x>0.13975</cdr:x>
      <cdr:y>0.56975</cdr:y>
    </cdr:from>
    <cdr:to>
      <cdr:x>0.9515</cdr:x>
      <cdr:y>0.57175</cdr:y>
    </cdr:to>
    <cdr:sp>
      <cdr:nvSpPr>
        <cdr:cNvPr id="8" name="Line 9"/>
        <cdr:cNvSpPr>
          <a:spLocks/>
        </cdr:cNvSpPr>
      </cdr:nvSpPr>
      <cdr:spPr>
        <a:xfrm flipH="1">
          <a:off x="647700" y="1924050"/>
          <a:ext cx="37623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0.53875</cdr:x>
      <cdr:y>0.57175</cdr:y>
    </cdr:from>
    <cdr:to>
      <cdr:x>0.53875</cdr:x>
      <cdr:y>0.82775</cdr:y>
    </cdr:to>
    <cdr:sp>
      <cdr:nvSpPr>
        <cdr:cNvPr id="9" name="Line 10"/>
        <cdr:cNvSpPr>
          <a:spLocks/>
        </cdr:cNvSpPr>
      </cdr:nvSpPr>
      <cdr:spPr>
        <a:xfrm flipH="1" flipV="1">
          <a:off x="2495550" y="1933575"/>
          <a:ext cx="0" cy="866775"/>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0.53875</cdr:x>
      <cdr:y>0.68575</cdr:y>
    </cdr:from>
    <cdr:to>
      <cdr:x>0.5755</cdr:x>
      <cdr:y>0.68575</cdr:y>
    </cdr:to>
    <cdr:sp>
      <cdr:nvSpPr>
        <cdr:cNvPr id="10" name="Line 12"/>
        <cdr:cNvSpPr>
          <a:spLocks/>
        </cdr:cNvSpPr>
      </cdr:nvSpPr>
      <cdr:spPr>
        <a:xfrm>
          <a:off x="2495550" y="2324100"/>
          <a:ext cx="171450" cy="0"/>
        </a:xfrm>
        <a:prstGeom prst="line">
          <a:avLst/>
        </a:prstGeom>
        <a:noFill/>
        <a:ln w="952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cdr:x>
      <cdr:y>0.656</cdr:y>
    </cdr:from>
    <cdr:to>
      <cdr:x>0.53875</cdr:x>
      <cdr:y>0.70175</cdr:y>
    </cdr:to>
    <cdr:sp>
      <cdr:nvSpPr>
        <cdr:cNvPr id="11" name="TextBox 13"/>
        <cdr:cNvSpPr txBox="1">
          <a:spLocks noChangeArrowheads="1"/>
        </cdr:cNvSpPr>
      </cdr:nvSpPr>
      <cdr:spPr>
        <a:xfrm>
          <a:off x="1771650" y="2219325"/>
          <a:ext cx="723900" cy="152400"/>
        </a:xfrm>
        <a:prstGeom prst="rect">
          <a:avLst/>
        </a:prstGeom>
        <a:noFill/>
        <a:ln w="9525" cmpd="sng">
          <a:noFill/>
        </a:ln>
      </cdr:spPr>
      <cdr:txBody>
        <a:bodyPr vertOverflow="clip" wrap="square"/>
        <a:p>
          <a:pPr algn="l">
            <a:defRPr/>
          </a:pPr>
          <a:r>
            <a:rPr lang="en-US" cap="none" sz="800" b="1" i="0" u="none" baseline="0">
              <a:solidFill>
                <a:srgbClr val="000080"/>
              </a:solidFill>
              <a:latin typeface="Arial"/>
              <a:ea typeface="Arial"/>
              <a:cs typeface="Arial"/>
            </a:rPr>
            <a:t>z = -0,2667</a:t>
          </a:r>
        </a:p>
      </cdr:txBody>
    </cdr:sp>
  </cdr:relSizeAnchor>
  <cdr:relSizeAnchor xmlns:cdr="http://schemas.openxmlformats.org/drawingml/2006/chartDrawing">
    <cdr:from>
      <cdr:x>0.6905</cdr:x>
      <cdr:y>0.34775</cdr:y>
    </cdr:from>
    <cdr:to>
      <cdr:x>0.9385</cdr:x>
      <cdr:y>0.4955</cdr:y>
    </cdr:to>
    <cdr:sp>
      <cdr:nvSpPr>
        <cdr:cNvPr id="12" name="TextBox 14"/>
        <cdr:cNvSpPr txBox="1">
          <a:spLocks noChangeArrowheads="1"/>
        </cdr:cNvSpPr>
      </cdr:nvSpPr>
      <cdr:spPr>
        <a:xfrm>
          <a:off x="3200400" y="1171575"/>
          <a:ext cx="1152525" cy="5048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41,90%, Área de Peso Comercial de 750 a 1.000 gr.</a:t>
          </a:r>
        </a:p>
      </cdr:txBody>
    </cdr:sp>
  </cdr:relSizeAnchor>
  <cdr:relSizeAnchor xmlns:cdr="http://schemas.openxmlformats.org/drawingml/2006/chartDrawing">
    <cdr:from>
      <cdr:x>0.644</cdr:x>
      <cdr:y>0.318</cdr:y>
    </cdr:from>
    <cdr:to>
      <cdr:x>0.6775</cdr:x>
      <cdr:y>0.57175</cdr:y>
    </cdr:to>
    <cdr:sp>
      <cdr:nvSpPr>
        <cdr:cNvPr id="13" name="AutoShape 15"/>
        <cdr:cNvSpPr>
          <a:spLocks/>
        </cdr:cNvSpPr>
      </cdr:nvSpPr>
      <cdr:spPr>
        <a:xfrm flipH="1">
          <a:off x="2981325" y="1076325"/>
          <a:ext cx="152400" cy="857250"/>
        </a:xfrm>
        <a:prstGeom prst="lef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0.1675</cdr:x>
      <cdr:y>0.369</cdr:y>
    </cdr:from>
    <cdr:to>
      <cdr:x>0.4235</cdr:x>
      <cdr:y>0.475</cdr:y>
    </cdr:to>
    <cdr:sp>
      <cdr:nvSpPr>
        <cdr:cNvPr id="14" name="AutoShape 18"/>
        <cdr:cNvSpPr>
          <a:spLocks/>
        </cdr:cNvSpPr>
      </cdr:nvSpPr>
      <cdr:spPr>
        <a:xfrm>
          <a:off x="771525" y="1247775"/>
          <a:ext cx="1190625" cy="361950"/>
        </a:xfrm>
        <a:prstGeom prst="borderCallout2">
          <a:avLst>
            <a:gd name="adj1" fmla="val 82787"/>
            <a:gd name="adj2" fmla="val 263662"/>
            <a:gd name="adj3" fmla="val 69662"/>
            <a:gd name="adj4" fmla="val -17453"/>
            <a:gd name="adj5" fmla="val 56523"/>
            <a:gd name="adj6" fmla="val -17453"/>
            <a:gd name="adj7" fmla="val 90689"/>
            <a:gd name="adj8" fmla="val 251185"/>
          </a:avLst>
        </a:prstGeom>
        <a:solidFill>
          <a:srgbClr val="FFFFFF"/>
        </a:solidFill>
        <a:ln w="9525" cmpd="sng">
          <a:solidFill>
            <a:srgbClr val="00000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Peso comercial inferior = 0,750 Kg.</a:t>
          </a:r>
        </a:p>
      </cdr:txBody>
    </cdr:sp>
  </cdr:relSizeAnchor>
  <cdr:relSizeAnchor xmlns:cdr="http://schemas.openxmlformats.org/drawingml/2006/chartDrawing">
    <cdr:from>
      <cdr:x>0.13975</cdr:x>
      <cdr:y>0.49425</cdr:y>
    </cdr:from>
    <cdr:to>
      <cdr:x>0.5755</cdr:x>
      <cdr:y>0.49425</cdr:y>
    </cdr:to>
    <cdr:sp>
      <cdr:nvSpPr>
        <cdr:cNvPr id="15" name="Line 21"/>
        <cdr:cNvSpPr>
          <a:spLocks/>
        </cdr:cNvSpPr>
      </cdr:nvSpPr>
      <cdr:spPr>
        <a:xfrm>
          <a:off x="647700" y="1666875"/>
          <a:ext cx="201930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0.5385</cdr:x>
      <cdr:y>0.195</cdr:y>
    </cdr:from>
    <cdr:to>
      <cdr:x>0.5385</cdr:x>
      <cdr:y>0.81625</cdr:y>
    </cdr:to>
    <cdr:sp>
      <cdr:nvSpPr>
        <cdr:cNvPr id="1" name="Line 1"/>
        <cdr:cNvSpPr>
          <a:spLocks/>
        </cdr:cNvSpPr>
      </cdr:nvSpPr>
      <cdr:spPr>
        <a:xfrm flipH="1">
          <a:off x="2457450" y="647700"/>
          <a:ext cx="0" cy="2085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263</xdr:row>
      <xdr:rowOff>9525</xdr:rowOff>
    </xdr:from>
    <xdr:to>
      <xdr:col>4</xdr:col>
      <xdr:colOff>647700</xdr:colOff>
      <xdr:row>265</xdr:row>
      <xdr:rowOff>38100</xdr:rowOff>
    </xdr:to>
    <xdr:pic>
      <xdr:nvPicPr>
        <xdr:cNvPr id="1" name="Picture 4"/>
        <xdr:cNvPicPr preferRelativeResize="1">
          <a:picLocks noChangeAspect="1"/>
        </xdr:cNvPicPr>
      </xdr:nvPicPr>
      <xdr:blipFill>
        <a:blip r:embed="rId1"/>
        <a:stretch>
          <a:fillRect/>
        </a:stretch>
      </xdr:blipFill>
      <xdr:spPr>
        <a:xfrm>
          <a:off x="1085850" y="42614850"/>
          <a:ext cx="3105150" cy="352425"/>
        </a:xfrm>
        <a:prstGeom prst="rect">
          <a:avLst/>
        </a:prstGeom>
        <a:solidFill>
          <a:srgbClr val="FFFFCC"/>
        </a:solidFill>
        <a:ln w="9525" cmpd="sng">
          <a:solidFill>
            <a:srgbClr val="FF00FF"/>
          </a:solidFill>
          <a:headEnd type="none"/>
          <a:tailEnd type="none"/>
        </a:ln>
      </xdr:spPr>
    </xdr:pic>
    <xdr:clientData/>
  </xdr:twoCellAnchor>
  <xdr:twoCellAnchor editAs="oneCell">
    <xdr:from>
      <xdr:col>3</xdr:col>
      <xdr:colOff>76200</xdr:colOff>
      <xdr:row>266</xdr:row>
      <xdr:rowOff>47625</xdr:rowOff>
    </xdr:from>
    <xdr:to>
      <xdr:col>8</xdr:col>
      <xdr:colOff>885825</xdr:colOff>
      <xdr:row>277</xdr:row>
      <xdr:rowOff>76200</xdr:rowOff>
    </xdr:to>
    <xdr:pic>
      <xdr:nvPicPr>
        <xdr:cNvPr id="2" name="Picture 6"/>
        <xdr:cNvPicPr preferRelativeResize="1">
          <a:picLocks noChangeAspect="1"/>
        </xdr:cNvPicPr>
      </xdr:nvPicPr>
      <xdr:blipFill>
        <a:blip r:embed="rId2"/>
        <a:stretch>
          <a:fillRect/>
        </a:stretch>
      </xdr:blipFill>
      <xdr:spPr>
        <a:xfrm>
          <a:off x="2867025" y="43148250"/>
          <a:ext cx="4895850" cy="1809750"/>
        </a:xfrm>
        <a:prstGeom prst="rect">
          <a:avLst/>
        </a:prstGeom>
        <a:noFill/>
        <a:ln w="1" cmpd="sng">
          <a:noFill/>
        </a:ln>
      </xdr:spPr>
    </xdr:pic>
    <xdr:clientData/>
  </xdr:twoCellAnchor>
  <xdr:twoCellAnchor>
    <xdr:from>
      <xdr:col>1</xdr:col>
      <xdr:colOff>57150</xdr:colOff>
      <xdr:row>315</xdr:row>
      <xdr:rowOff>47625</xdr:rowOff>
    </xdr:from>
    <xdr:to>
      <xdr:col>7</xdr:col>
      <xdr:colOff>171450</xdr:colOff>
      <xdr:row>338</xdr:row>
      <xdr:rowOff>19050</xdr:rowOff>
    </xdr:to>
    <xdr:graphicFrame>
      <xdr:nvGraphicFramePr>
        <xdr:cNvPr id="3" name="Chart 12"/>
        <xdr:cNvGraphicFramePr/>
      </xdr:nvGraphicFramePr>
      <xdr:xfrm>
        <a:off x="1143000" y="51120675"/>
        <a:ext cx="5057775" cy="3695700"/>
      </xdr:xfrm>
      <a:graphic>
        <a:graphicData uri="http://schemas.openxmlformats.org/drawingml/2006/chart">
          <c:chart xmlns:c="http://schemas.openxmlformats.org/drawingml/2006/chart" r:id="rId3"/>
        </a:graphicData>
      </a:graphic>
    </xdr:graphicFrame>
    <xdr:clientData/>
  </xdr:twoCellAnchor>
  <xdr:twoCellAnchor editAs="oneCell">
    <xdr:from>
      <xdr:col>17</xdr:col>
      <xdr:colOff>552450</xdr:colOff>
      <xdr:row>286</xdr:row>
      <xdr:rowOff>0</xdr:rowOff>
    </xdr:from>
    <xdr:to>
      <xdr:col>22</xdr:col>
      <xdr:colOff>542925</xdr:colOff>
      <xdr:row>302</xdr:row>
      <xdr:rowOff>142875</xdr:rowOff>
    </xdr:to>
    <xdr:pic>
      <xdr:nvPicPr>
        <xdr:cNvPr id="4" name="Picture 14"/>
        <xdr:cNvPicPr preferRelativeResize="1">
          <a:picLocks noChangeAspect="1"/>
        </xdr:cNvPicPr>
      </xdr:nvPicPr>
      <xdr:blipFill>
        <a:blip r:embed="rId4"/>
        <a:stretch>
          <a:fillRect/>
        </a:stretch>
      </xdr:blipFill>
      <xdr:spPr>
        <a:xfrm>
          <a:off x="14716125" y="46348650"/>
          <a:ext cx="3800475" cy="2752725"/>
        </a:xfrm>
        <a:prstGeom prst="rect">
          <a:avLst/>
        </a:prstGeom>
        <a:noFill/>
        <a:ln w="1" cmpd="sng">
          <a:noFill/>
        </a:ln>
      </xdr:spPr>
    </xdr:pic>
    <xdr:clientData/>
  </xdr:twoCellAnchor>
  <xdr:twoCellAnchor>
    <xdr:from>
      <xdr:col>7</xdr:col>
      <xdr:colOff>609600</xdr:colOff>
      <xdr:row>283</xdr:row>
      <xdr:rowOff>142875</xdr:rowOff>
    </xdr:from>
    <xdr:to>
      <xdr:col>10</xdr:col>
      <xdr:colOff>561975</xdr:colOff>
      <xdr:row>289</xdr:row>
      <xdr:rowOff>19050</xdr:rowOff>
    </xdr:to>
    <xdr:sp>
      <xdr:nvSpPr>
        <xdr:cNvPr id="5" name="TextBox 15"/>
        <xdr:cNvSpPr txBox="1">
          <a:spLocks noChangeArrowheads="1"/>
        </xdr:cNvSpPr>
      </xdr:nvSpPr>
      <xdr:spPr>
        <a:xfrm>
          <a:off x="6638925" y="46005750"/>
          <a:ext cx="2609850"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Puede usar la alternativa de la rutina que ofrece el computador. Usando el límite superior como rango de clases se obtienen dato idénticos</a:t>
          </a:r>
        </a:p>
      </xdr:txBody>
    </xdr:sp>
    <xdr:clientData/>
  </xdr:twoCellAnchor>
  <xdr:twoCellAnchor editAs="oneCell">
    <xdr:from>
      <xdr:col>3</xdr:col>
      <xdr:colOff>190500</xdr:colOff>
      <xdr:row>343</xdr:row>
      <xdr:rowOff>47625</xdr:rowOff>
    </xdr:from>
    <xdr:to>
      <xdr:col>3</xdr:col>
      <xdr:colOff>628650</xdr:colOff>
      <xdr:row>344</xdr:row>
      <xdr:rowOff>133350</xdr:rowOff>
    </xdr:to>
    <xdr:pic>
      <xdr:nvPicPr>
        <xdr:cNvPr id="6" name="Picture 16"/>
        <xdr:cNvPicPr preferRelativeResize="1">
          <a:picLocks noChangeAspect="1"/>
        </xdr:cNvPicPr>
      </xdr:nvPicPr>
      <xdr:blipFill>
        <a:blip r:embed="rId5"/>
        <a:stretch>
          <a:fillRect/>
        </a:stretch>
      </xdr:blipFill>
      <xdr:spPr>
        <a:xfrm>
          <a:off x="2981325" y="55654575"/>
          <a:ext cx="438150" cy="247650"/>
        </a:xfrm>
        <a:prstGeom prst="rect">
          <a:avLst/>
        </a:prstGeom>
        <a:noFill/>
        <a:ln w="9525" cmpd="sng">
          <a:noFill/>
        </a:ln>
      </xdr:spPr>
    </xdr:pic>
    <xdr:clientData/>
  </xdr:twoCellAnchor>
  <xdr:twoCellAnchor editAs="oneCell">
    <xdr:from>
      <xdr:col>1</xdr:col>
      <xdr:colOff>323850</xdr:colOff>
      <xdr:row>343</xdr:row>
      <xdr:rowOff>47625</xdr:rowOff>
    </xdr:from>
    <xdr:to>
      <xdr:col>1</xdr:col>
      <xdr:colOff>495300</xdr:colOff>
      <xdr:row>345</xdr:row>
      <xdr:rowOff>0</xdr:rowOff>
    </xdr:to>
    <xdr:pic>
      <xdr:nvPicPr>
        <xdr:cNvPr id="7" name="Picture 17"/>
        <xdr:cNvPicPr preferRelativeResize="1">
          <a:picLocks noChangeAspect="1"/>
        </xdr:cNvPicPr>
      </xdr:nvPicPr>
      <xdr:blipFill>
        <a:blip r:embed="rId6"/>
        <a:stretch>
          <a:fillRect/>
        </a:stretch>
      </xdr:blipFill>
      <xdr:spPr>
        <a:xfrm>
          <a:off x="1409700" y="55654575"/>
          <a:ext cx="171450" cy="285750"/>
        </a:xfrm>
        <a:prstGeom prst="rect">
          <a:avLst/>
        </a:prstGeom>
        <a:noFill/>
        <a:ln w="9525" cmpd="sng">
          <a:noFill/>
        </a:ln>
      </xdr:spPr>
    </xdr:pic>
    <xdr:clientData/>
  </xdr:twoCellAnchor>
  <xdr:twoCellAnchor editAs="oneCell">
    <xdr:from>
      <xdr:col>4</xdr:col>
      <xdr:colOff>104775</xdr:colOff>
      <xdr:row>343</xdr:row>
      <xdr:rowOff>28575</xdr:rowOff>
    </xdr:from>
    <xdr:to>
      <xdr:col>4</xdr:col>
      <xdr:colOff>723900</xdr:colOff>
      <xdr:row>344</xdr:row>
      <xdr:rowOff>123825</xdr:rowOff>
    </xdr:to>
    <xdr:pic>
      <xdr:nvPicPr>
        <xdr:cNvPr id="8" name="Picture 18"/>
        <xdr:cNvPicPr preferRelativeResize="1">
          <a:picLocks noChangeAspect="1"/>
        </xdr:cNvPicPr>
      </xdr:nvPicPr>
      <xdr:blipFill>
        <a:blip r:embed="rId7"/>
        <a:stretch>
          <a:fillRect/>
        </a:stretch>
      </xdr:blipFill>
      <xdr:spPr>
        <a:xfrm>
          <a:off x="3648075" y="55635525"/>
          <a:ext cx="619125" cy="257175"/>
        </a:xfrm>
        <a:prstGeom prst="rect">
          <a:avLst/>
        </a:prstGeom>
        <a:noFill/>
        <a:ln w="9525" cmpd="sng">
          <a:noFill/>
        </a:ln>
      </xdr:spPr>
    </xdr:pic>
    <xdr:clientData/>
  </xdr:twoCellAnchor>
  <xdr:twoCellAnchor editAs="oneCell">
    <xdr:from>
      <xdr:col>5</xdr:col>
      <xdr:colOff>142875</xdr:colOff>
      <xdr:row>343</xdr:row>
      <xdr:rowOff>28575</xdr:rowOff>
    </xdr:from>
    <xdr:to>
      <xdr:col>5</xdr:col>
      <xdr:colOff>619125</xdr:colOff>
      <xdr:row>345</xdr:row>
      <xdr:rowOff>9525</xdr:rowOff>
    </xdr:to>
    <xdr:pic>
      <xdr:nvPicPr>
        <xdr:cNvPr id="9" name="Picture 26"/>
        <xdr:cNvPicPr preferRelativeResize="1">
          <a:picLocks noChangeAspect="1"/>
        </xdr:cNvPicPr>
      </xdr:nvPicPr>
      <xdr:blipFill>
        <a:blip r:embed="rId8"/>
        <a:stretch>
          <a:fillRect/>
        </a:stretch>
      </xdr:blipFill>
      <xdr:spPr>
        <a:xfrm>
          <a:off x="4486275" y="55635525"/>
          <a:ext cx="476250" cy="314325"/>
        </a:xfrm>
        <a:prstGeom prst="rect">
          <a:avLst/>
        </a:prstGeom>
        <a:noFill/>
        <a:ln w="9525" cmpd="sng">
          <a:noFill/>
        </a:ln>
      </xdr:spPr>
    </xdr:pic>
    <xdr:clientData/>
  </xdr:twoCellAnchor>
  <xdr:twoCellAnchor editAs="oneCell">
    <xdr:from>
      <xdr:col>6</xdr:col>
      <xdr:colOff>190500</xdr:colOff>
      <xdr:row>342</xdr:row>
      <xdr:rowOff>142875</xdr:rowOff>
    </xdr:from>
    <xdr:to>
      <xdr:col>6</xdr:col>
      <xdr:colOff>666750</xdr:colOff>
      <xdr:row>344</xdr:row>
      <xdr:rowOff>133350</xdr:rowOff>
    </xdr:to>
    <xdr:pic>
      <xdr:nvPicPr>
        <xdr:cNvPr id="10" name="Picture 27"/>
        <xdr:cNvPicPr preferRelativeResize="1">
          <a:picLocks noChangeAspect="1"/>
        </xdr:cNvPicPr>
      </xdr:nvPicPr>
      <xdr:blipFill>
        <a:blip r:embed="rId9"/>
        <a:stretch>
          <a:fillRect/>
        </a:stretch>
      </xdr:blipFill>
      <xdr:spPr>
        <a:xfrm>
          <a:off x="5381625" y="55587900"/>
          <a:ext cx="476250" cy="314325"/>
        </a:xfrm>
        <a:prstGeom prst="rect">
          <a:avLst/>
        </a:prstGeom>
        <a:noFill/>
        <a:ln w="9525" cmpd="sng">
          <a:noFill/>
        </a:ln>
      </xdr:spPr>
    </xdr:pic>
    <xdr:clientData/>
  </xdr:twoCellAnchor>
  <xdr:twoCellAnchor>
    <xdr:from>
      <xdr:col>2</xdr:col>
      <xdr:colOff>371475</xdr:colOff>
      <xdr:row>421</xdr:row>
      <xdr:rowOff>95250</xdr:rowOff>
    </xdr:from>
    <xdr:to>
      <xdr:col>8</xdr:col>
      <xdr:colOff>352425</xdr:colOff>
      <xdr:row>442</xdr:row>
      <xdr:rowOff>142875</xdr:rowOff>
    </xdr:to>
    <xdr:graphicFrame>
      <xdr:nvGraphicFramePr>
        <xdr:cNvPr id="11" name="Chart 37"/>
        <xdr:cNvGraphicFramePr/>
      </xdr:nvGraphicFramePr>
      <xdr:xfrm>
        <a:off x="2295525" y="68418075"/>
        <a:ext cx="4933950" cy="3448050"/>
      </xdr:xfrm>
      <a:graphic>
        <a:graphicData uri="http://schemas.openxmlformats.org/drawingml/2006/chart">
          <c:chart xmlns:c="http://schemas.openxmlformats.org/drawingml/2006/chart" r:id="rId10"/>
        </a:graphicData>
      </a:graphic>
    </xdr:graphicFrame>
    <xdr:clientData/>
  </xdr:twoCellAnchor>
  <xdr:twoCellAnchor editAs="oneCell">
    <xdr:from>
      <xdr:col>1</xdr:col>
      <xdr:colOff>323850</xdr:colOff>
      <xdr:row>454</xdr:row>
      <xdr:rowOff>47625</xdr:rowOff>
    </xdr:from>
    <xdr:to>
      <xdr:col>1</xdr:col>
      <xdr:colOff>495300</xdr:colOff>
      <xdr:row>456</xdr:row>
      <xdr:rowOff>0</xdr:rowOff>
    </xdr:to>
    <xdr:pic>
      <xdr:nvPicPr>
        <xdr:cNvPr id="12" name="Picture 51"/>
        <xdr:cNvPicPr preferRelativeResize="1">
          <a:picLocks noChangeAspect="1"/>
        </xdr:cNvPicPr>
      </xdr:nvPicPr>
      <xdr:blipFill>
        <a:blip r:embed="rId6"/>
        <a:stretch>
          <a:fillRect/>
        </a:stretch>
      </xdr:blipFill>
      <xdr:spPr>
        <a:xfrm>
          <a:off x="1409700" y="73713975"/>
          <a:ext cx="171450" cy="285750"/>
        </a:xfrm>
        <a:prstGeom prst="rect">
          <a:avLst/>
        </a:prstGeom>
        <a:noFill/>
        <a:ln w="9525" cmpd="sng">
          <a:noFill/>
        </a:ln>
      </xdr:spPr>
    </xdr:pic>
    <xdr:clientData/>
  </xdr:twoCellAnchor>
  <xdr:twoCellAnchor editAs="oneCell">
    <xdr:from>
      <xdr:col>3</xdr:col>
      <xdr:colOff>104775</xdr:colOff>
      <xdr:row>453</xdr:row>
      <xdr:rowOff>142875</xdr:rowOff>
    </xdr:from>
    <xdr:to>
      <xdr:col>3</xdr:col>
      <xdr:colOff>638175</xdr:colOff>
      <xdr:row>456</xdr:row>
      <xdr:rowOff>0</xdr:rowOff>
    </xdr:to>
    <xdr:pic>
      <xdr:nvPicPr>
        <xdr:cNvPr id="13" name="Picture 53"/>
        <xdr:cNvPicPr preferRelativeResize="1">
          <a:picLocks noChangeAspect="1"/>
        </xdr:cNvPicPr>
      </xdr:nvPicPr>
      <xdr:blipFill>
        <a:blip r:embed="rId11"/>
        <a:stretch>
          <a:fillRect/>
        </a:stretch>
      </xdr:blipFill>
      <xdr:spPr>
        <a:xfrm>
          <a:off x="2895600" y="73647300"/>
          <a:ext cx="533400" cy="352425"/>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161925</xdr:colOff>
      <xdr:row>453</xdr:row>
      <xdr:rowOff>142875</xdr:rowOff>
    </xdr:from>
    <xdr:to>
      <xdr:col>4</xdr:col>
      <xdr:colOff>666750</xdr:colOff>
      <xdr:row>455</xdr:row>
      <xdr:rowOff>152400</xdr:rowOff>
    </xdr:to>
    <xdr:pic>
      <xdr:nvPicPr>
        <xdr:cNvPr id="14" name="Picture 54"/>
        <xdr:cNvPicPr preferRelativeResize="1">
          <a:picLocks noChangeAspect="1"/>
        </xdr:cNvPicPr>
      </xdr:nvPicPr>
      <xdr:blipFill>
        <a:blip r:embed="rId12"/>
        <a:stretch>
          <a:fillRect/>
        </a:stretch>
      </xdr:blipFill>
      <xdr:spPr>
        <a:xfrm>
          <a:off x="3705225" y="73647300"/>
          <a:ext cx="504825" cy="33337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600075</xdr:colOff>
      <xdr:row>524</xdr:row>
      <xdr:rowOff>123825</xdr:rowOff>
    </xdr:from>
    <xdr:to>
      <xdr:col>5</xdr:col>
      <xdr:colOff>676275</xdr:colOff>
      <xdr:row>527</xdr:row>
      <xdr:rowOff>9525</xdr:rowOff>
    </xdr:to>
    <xdr:pic>
      <xdr:nvPicPr>
        <xdr:cNvPr id="15" name="Picture 78"/>
        <xdr:cNvPicPr preferRelativeResize="1">
          <a:picLocks noChangeAspect="1"/>
        </xdr:cNvPicPr>
      </xdr:nvPicPr>
      <xdr:blipFill>
        <a:blip r:embed="rId13"/>
        <a:stretch>
          <a:fillRect/>
        </a:stretch>
      </xdr:blipFill>
      <xdr:spPr>
        <a:xfrm>
          <a:off x="3390900" y="85201125"/>
          <a:ext cx="1628775" cy="371475"/>
        </a:xfrm>
        <a:prstGeom prst="rect">
          <a:avLst/>
        </a:prstGeom>
        <a:solidFill>
          <a:srgbClr val="CCFFFF"/>
        </a:solidFill>
        <a:ln w="9525" cmpd="sng">
          <a:solidFill>
            <a:srgbClr val="FF00FF"/>
          </a:solidFill>
          <a:headEnd type="none"/>
          <a:tailEnd type="none"/>
        </a:ln>
      </xdr:spPr>
    </xdr:pic>
    <xdr:clientData/>
  </xdr:twoCellAnchor>
  <xdr:twoCellAnchor>
    <xdr:from>
      <xdr:col>2</xdr:col>
      <xdr:colOff>304800</xdr:colOff>
      <xdr:row>527</xdr:row>
      <xdr:rowOff>76200</xdr:rowOff>
    </xdr:from>
    <xdr:to>
      <xdr:col>7</xdr:col>
      <xdr:colOff>695325</xdr:colOff>
      <xdr:row>547</xdr:row>
      <xdr:rowOff>142875</xdr:rowOff>
    </xdr:to>
    <xdr:graphicFrame>
      <xdr:nvGraphicFramePr>
        <xdr:cNvPr id="16" name="Chart 85"/>
        <xdr:cNvGraphicFramePr/>
      </xdr:nvGraphicFramePr>
      <xdr:xfrm>
        <a:off x="2228850" y="85639275"/>
        <a:ext cx="4495800" cy="3305175"/>
      </xdr:xfrm>
      <a:graphic>
        <a:graphicData uri="http://schemas.openxmlformats.org/drawingml/2006/chart">
          <c:chart xmlns:c="http://schemas.openxmlformats.org/drawingml/2006/chart" r:id="rId14"/>
        </a:graphicData>
      </a:graphic>
    </xdr:graphicFrame>
    <xdr:clientData/>
  </xdr:twoCellAnchor>
  <xdr:twoCellAnchor>
    <xdr:from>
      <xdr:col>1</xdr:col>
      <xdr:colOff>133350</xdr:colOff>
      <xdr:row>560</xdr:row>
      <xdr:rowOff>0</xdr:rowOff>
    </xdr:from>
    <xdr:to>
      <xdr:col>6</xdr:col>
      <xdr:colOff>552450</xdr:colOff>
      <xdr:row>579</xdr:row>
      <xdr:rowOff>76200</xdr:rowOff>
    </xdr:to>
    <xdr:graphicFrame>
      <xdr:nvGraphicFramePr>
        <xdr:cNvPr id="17" name="Chart 89"/>
        <xdr:cNvGraphicFramePr/>
      </xdr:nvGraphicFramePr>
      <xdr:xfrm>
        <a:off x="1219200" y="90925650"/>
        <a:ext cx="4524375" cy="3152775"/>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596</xdr:row>
      <xdr:rowOff>76200</xdr:rowOff>
    </xdr:from>
    <xdr:to>
      <xdr:col>6</xdr:col>
      <xdr:colOff>533400</xdr:colOff>
      <xdr:row>617</xdr:row>
      <xdr:rowOff>66675</xdr:rowOff>
    </xdr:to>
    <xdr:graphicFrame>
      <xdr:nvGraphicFramePr>
        <xdr:cNvPr id="18" name="Chart 95"/>
        <xdr:cNvGraphicFramePr/>
      </xdr:nvGraphicFramePr>
      <xdr:xfrm>
        <a:off x="1085850" y="96850200"/>
        <a:ext cx="4638675" cy="3390900"/>
      </xdr:xfrm>
      <a:graphic>
        <a:graphicData uri="http://schemas.openxmlformats.org/drawingml/2006/chart">
          <c:chart xmlns:c="http://schemas.openxmlformats.org/drawingml/2006/chart" r:id="rId16"/>
        </a:graphicData>
      </a:graphic>
    </xdr:graphicFrame>
    <xdr:clientData/>
  </xdr:twoCellAnchor>
  <xdr:twoCellAnchor editAs="oneCell">
    <xdr:from>
      <xdr:col>4</xdr:col>
      <xdr:colOff>219075</xdr:colOff>
      <xdr:row>935</xdr:row>
      <xdr:rowOff>57150</xdr:rowOff>
    </xdr:from>
    <xdr:to>
      <xdr:col>5</xdr:col>
      <xdr:colOff>647700</xdr:colOff>
      <xdr:row>936</xdr:row>
      <xdr:rowOff>152400</xdr:rowOff>
    </xdr:to>
    <xdr:pic>
      <xdr:nvPicPr>
        <xdr:cNvPr id="19" name="Picture 105"/>
        <xdr:cNvPicPr preferRelativeResize="1">
          <a:picLocks noChangeAspect="1"/>
        </xdr:cNvPicPr>
      </xdr:nvPicPr>
      <xdr:blipFill>
        <a:blip r:embed="rId17"/>
        <a:stretch>
          <a:fillRect/>
        </a:stretch>
      </xdr:blipFill>
      <xdr:spPr>
        <a:xfrm>
          <a:off x="3762375" y="151780875"/>
          <a:ext cx="1228725" cy="2667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0</xdr:colOff>
      <xdr:row>935</xdr:row>
      <xdr:rowOff>28575</xdr:rowOff>
    </xdr:from>
    <xdr:to>
      <xdr:col>7</xdr:col>
      <xdr:colOff>438150</xdr:colOff>
      <xdr:row>936</xdr:row>
      <xdr:rowOff>152400</xdr:rowOff>
    </xdr:to>
    <xdr:pic>
      <xdr:nvPicPr>
        <xdr:cNvPr id="20" name="Picture 107"/>
        <xdr:cNvPicPr preferRelativeResize="1">
          <a:picLocks noChangeAspect="1"/>
        </xdr:cNvPicPr>
      </xdr:nvPicPr>
      <xdr:blipFill>
        <a:blip r:embed="rId18"/>
        <a:stretch>
          <a:fillRect/>
        </a:stretch>
      </xdr:blipFill>
      <xdr:spPr>
        <a:xfrm>
          <a:off x="5191125" y="151752300"/>
          <a:ext cx="1276350" cy="29527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161925</xdr:colOff>
      <xdr:row>956</xdr:row>
      <xdr:rowOff>0</xdr:rowOff>
    </xdr:from>
    <xdr:to>
      <xdr:col>6</xdr:col>
      <xdr:colOff>323850</xdr:colOff>
      <xdr:row>957</xdr:row>
      <xdr:rowOff>142875</xdr:rowOff>
    </xdr:to>
    <xdr:pic>
      <xdr:nvPicPr>
        <xdr:cNvPr id="21" name="Picture 108"/>
        <xdr:cNvPicPr preferRelativeResize="1">
          <a:picLocks noChangeAspect="1"/>
        </xdr:cNvPicPr>
      </xdr:nvPicPr>
      <xdr:blipFill>
        <a:blip r:embed="rId19"/>
        <a:stretch>
          <a:fillRect/>
        </a:stretch>
      </xdr:blipFill>
      <xdr:spPr>
        <a:xfrm>
          <a:off x="2952750" y="155152725"/>
          <a:ext cx="2562225" cy="304800"/>
        </a:xfrm>
        <a:prstGeom prst="rect">
          <a:avLst/>
        </a:prstGeom>
        <a:solidFill>
          <a:srgbClr val="FFFF99"/>
        </a:solidFill>
        <a:ln w="9525" cmpd="sng">
          <a:solidFill>
            <a:srgbClr val="FF00FF"/>
          </a:solidFill>
          <a:headEnd type="none"/>
          <a:tailEnd type="none"/>
        </a:ln>
      </xdr:spPr>
    </xdr:pic>
    <xdr:clientData/>
  </xdr:twoCellAnchor>
  <xdr:twoCellAnchor editAs="oneCell">
    <xdr:from>
      <xdr:col>7</xdr:col>
      <xdr:colOff>0</xdr:colOff>
      <xdr:row>956</xdr:row>
      <xdr:rowOff>9525</xdr:rowOff>
    </xdr:from>
    <xdr:to>
      <xdr:col>9</xdr:col>
      <xdr:colOff>828675</xdr:colOff>
      <xdr:row>957</xdr:row>
      <xdr:rowOff>152400</xdr:rowOff>
    </xdr:to>
    <xdr:pic>
      <xdr:nvPicPr>
        <xdr:cNvPr id="22" name="Picture 109"/>
        <xdr:cNvPicPr preferRelativeResize="1">
          <a:picLocks noChangeAspect="1"/>
        </xdr:cNvPicPr>
      </xdr:nvPicPr>
      <xdr:blipFill>
        <a:blip r:embed="rId20"/>
        <a:stretch>
          <a:fillRect/>
        </a:stretch>
      </xdr:blipFill>
      <xdr:spPr>
        <a:xfrm>
          <a:off x="6029325" y="155162250"/>
          <a:ext cx="2581275" cy="30480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219075</xdr:colOff>
      <xdr:row>984</xdr:row>
      <xdr:rowOff>123825</xdr:rowOff>
    </xdr:from>
    <xdr:to>
      <xdr:col>6</xdr:col>
      <xdr:colOff>85725</xdr:colOff>
      <xdr:row>986</xdr:row>
      <xdr:rowOff>9525</xdr:rowOff>
    </xdr:to>
    <xdr:pic>
      <xdr:nvPicPr>
        <xdr:cNvPr id="23" name="Picture 112"/>
        <xdr:cNvPicPr preferRelativeResize="1">
          <a:picLocks noChangeAspect="1"/>
        </xdr:cNvPicPr>
      </xdr:nvPicPr>
      <xdr:blipFill>
        <a:blip r:embed="rId21"/>
        <a:stretch>
          <a:fillRect/>
        </a:stretch>
      </xdr:blipFill>
      <xdr:spPr>
        <a:xfrm>
          <a:off x="3009900" y="159829500"/>
          <a:ext cx="2266950" cy="20955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161925</xdr:colOff>
      <xdr:row>987</xdr:row>
      <xdr:rowOff>85725</xdr:rowOff>
    </xdr:from>
    <xdr:to>
      <xdr:col>5</xdr:col>
      <xdr:colOff>295275</xdr:colOff>
      <xdr:row>989</xdr:row>
      <xdr:rowOff>57150</xdr:rowOff>
    </xdr:to>
    <xdr:pic>
      <xdr:nvPicPr>
        <xdr:cNvPr id="24" name="Picture 114"/>
        <xdr:cNvPicPr preferRelativeResize="1">
          <a:picLocks noChangeAspect="1"/>
        </xdr:cNvPicPr>
      </xdr:nvPicPr>
      <xdr:blipFill>
        <a:blip r:embed="rId22"/>
        <a:stretch>
          <a:fillRect/>
        </a:stretch>
      </xdr:blipFill>
      <xdr:spPr>
        <a:xfrm>
          <a:off x="2952750" y="160277175"/>
          <a:ext cx="1685925" cy="295275"/>
        </a:xfrm>
        <a:prstGeom prst="rect">
          <a:avLst/>
        </a:prstGeom>
        <a:solidFill>
          <a:srgbClr val="FFFF99"/>
        </a:solidFill>
        <a:ln w="9525" cmpd="sng">
          <a:solidFill>
            <a:srgbClr val="FF00FF"/>
          </a:solidFill>
          <a:headEnd type="none"/>
          <a:tailEnd type="none"/>
        </a:ln>
      </xdr:spPr>
    </xdr:pic>
    <xdr:clientData/>
  </xdr:twoCellAnchor>
  <xdr:twoCellAnchor editAs="oneCell">
    <xdr:from>
      <xdr:col>13</xdr:col>
      <xdr:colOff>219075</xdr:colOff>
      <xdr:row>1080</xdr:row>
      <xdr:rowOff>9525</xdr:rowOff>
    </xdr:from>
    <xdr:to>
      <xdr:col>17</xdr:col>
      <xdr:colOff>581025</xdr:colOff>
      <xdr:row>1099</xdr:row>
      <xdr:rowOff>38100</xdr:rowOff>
    </xdr:to>
    <xdr:pic>
      <xdr:nvPicPr>
        <xdr:cNvPr id="25" name="Picture 115"/>
        <xdr:cNvPicPr preferRelativeResize="1">
          <a:picLocks noChangeAspect="1"/>
        </xdr:cNvPicPr>
      </xdr:nvPicPr>
      <xdr:blipFill>
        <a:blip r:embed="rId23"/>
        <a:stretch>
          <a:fillRect/>
        </a:stretch>
      </xdr:blipFill>
      <xdr:spPr>
        <a:xfrm>
          <a:off x="11334750" y="175317150"/>
          <a:ext cx="3409950" cy="3124200"/>
        </a:xfrm>
        <a:prstGeom prst="rect">
          <a:avLst/>
        </a:prstGeom>
        <a:noFill/>
        <a:ln w="1" cmpd="sng">
          <a:noFill/>
        </a:ln>
      </xdr:spPr>
    </xdr:pic>
    <xdr:clientData/>
  </xdr:twoCellAnchor>
  <xdr:twoCellAnchor>
    <xdr:from>
      <xdr:col>0</xdr:col>
      <xdr:colOff>590550</xdr:colOff>
      <xdr:row>991</xdr:row>
      <xdr:rowOff>28575</xdr:rowOff>
    </xdr:from>
    <xdr:to>
      <xdr:col>7</xdr:col>
      <xdr:colOff>400050</xdr:colOff>
      <xdr:row>995</xdr:row>
      <xdr:rowOff>142875</xdr:rowOff>
    </xdr:to>
    <xdr:sp>
      <xdr:nvSpPr>
        <xdr:cNvPr id="26" name="TextBox 116"/>
        <xdr:cNvSpPr txBox="1">
          <a:spLocks noChangeArrowheads="1"/>
        </xdr:cNvSpPr>
      </xdr:nvSpPr>
      <xdr:spPr>
        <a:xfrm>
          <a:off x="590550" y="160867725"/>
          <a:ext cx="5838825" cy="7620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1:
          Generar una serie de unos 20 números aleatorios entre 1 y 286 en 10 columnas que corresponderán a las pozas. </a:t>
          </a:r>
        </a:p>
      </xdr:txBody>
    </xdr:sp>
    <xdr:clientData/>
  </xdr:twoCellAnchor>
  <xdr:twoCellAnchor>
    <xdr:from>
      <xdr:col>1</xdr:col>
      <xdr:colOff>133350</xdr:colOff>
      <xdr:row>1020</xdr:row>
      <xdr:rowOff>133350</xdr:rowOff>
    </xdr:from>
    <xdr:to>
      <xdr:col>8</xdr:col>
      <xdr:colOff>485775</xdr:colOff>
      <xdr:row>1034</xdr:row>
      <xdr:rowOff>123825</xdr:rowOff>
    </xdr:to>
    <xdr:sp>
      <xdr:nvSpPr>
        <xdr:cNvPr id="27" name="TextBox 118"/>
        <xdr:cNvSpPr txBox="1">
          <a:spLocks noChangeArrowheads="1"/>
        </xdr:cNvSpPr>
      </xdr:nvSpPr>
      <xdr:spPr>
        <a:xfrm>
          <a:off x="1219200" y="165687375"/>
          <a:ext cx="6143625" cy="2257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Proceso de selección aleatoria de 14 pesos de truchas por poza.</a:t>
          </a:r>
          <a:r>
            <a:rPr lang="en-US" cap="none" sz="1000" b="1" i="0" u="none" baseline="0">
              <a:solidFill>
                <a:srgbClr val="FF0000"/>
              </a:solidFill>
              <a:latin typeface="Arial"/>
              <a:ea typeface="Arial"/>
              <a:cs typeface="Arial"/>
            </a:rPr>
            <a:t>
Paso 2:
          Copiar la serie de números que constantemente se están generando a otro espacio de la hoja electrónica con la opción Edición / Pegado Especial / Valores.
Paso 3:
          Inciar la selección de pesos siguiendo la lista que corresponda a cada poza de arriba hacia abajo. El sistema de muestreo en estos casos no permite que una unidad se seleccione más de una vez, por esto, es conveniente hacer un marcado en las columnas de números aleatorios fijados y en la de los datos.  </a:t>
          </a:r>
        </a:p>
      </xdr:txBody>
    </xdr:sp>
    <xdr:clientData/>
  </xdr:twoCellAnchor>
  <xdr:twoCellAnchor editAs="oneCell">
    <xdr:from>
      <xdr:col>4</xdr:col>
      <xdr:colOff>85725</xdr:colOff>
      <xdr:row>1157</xdr:row>
      <xdr:rowOff>152400</xdr:rowOff>
    </xdr:from>
    <xdr:to>
      <xdr:col>5</xdr:col>
      <xdr:colOff>638175</xdr:colOff>
      <xdr:row>1159</xdr:row>
      <xdr:rowOff>123825</xdr:rowOff>
    </xdr:to>
    <xdr:pic>
      <xdr:nvPicPr>
        <xdr:cNvPr id="28" name="Picture 122"/>
        <xdr:cNvPicPr preferRelativeResize="1">
          <a:picLocks noChangeAspect="1"/>
        </xdr:cNvPicPr>
      </xdr:nvPicPr>
      <xdr:blipFill>
        <a:blip r:embed="rId24"/>
        <a:stretch>
          <a:fillRect/>
        </a:stretch>
      </xdr:blipFill>
      <xdr:spPr>
        <a:xfrm>
          <a:off x="3629025" y="188042550"/>
          <a:ext cx="1352550" cy="29527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304800</xdr:colOff>
      <xdr:row>1191</xdr:row>
      <xdr:rowOff>57150</xdr:rowOff>
    </xdr:from>
    <xdr:to>
      <xdr:col>5</xdr:col>
      <xdr:colOff>657225</xdr:colOff>
      <xdr:row>1193</xdr:row>
      <xdr:rowOff>66675</xdr:rowOff>
    </xdr:to>
    <xdr:pic>
      <xdr:nvPicPr>
        <xdr:cNvPr id="29" name="Picture 124"/>
        <xdr:cNvPicPr preferRelativeResize="1">
          <a:picLocks noChangeAspect="1"/>
        </xdr:cNvPicPr>
      </xdr:nvPicPr>
      <xdr:blipFill>
        <a:blip r:embed="rId25"/>
        <a:stretch>
          <a:fillRect/>
        </a:stretch>
      </xdr:blipFill>
      <xdr:spPr>
        <a:xfrm>
          <a:off x="3095625" y="193452750"/>
          <a:ext cx="1905000" cy="333375"/>
        </a:xfrm>
        <a:prstGeom prst="rect">
          <a:avLst/>
        </a:prstGeom>
        <a:solidFill>
          <a:srgbClr val="CCFFFF"/>
        </a:solidFill>
        <a:ln w="9525" cmpd="sng">
          <a:solidFill>
            <a:srgbClr val="FF00FF"/>
          </a:solidFill>
          <a:headEnd type="none"/>
          <a:tailEnd type="none"/>
        </a:ln>
      </xdr:spPr>
    </xdr:pic>
    <xdr:clientData/>
  </xdr:twoCellAnchor>
  <xdr:twoCellAnchor editAs="oneCell">
    <xdr:from>
      <xdr:col>6</xdr:col>
      <xdr:colOff>0</xdr:colOff>
      <xdr:row>1193</xdr:row>
      <xdr:rowOff>0</xdr:rowOff>
    </xdr:from>
    <xdr:to>
      <xdr:col>8</xdr:col>
      <xdr:colOff>523875</xdr:colOff>
      <xdr:row>1194</xdr:row>
      <xdr:rowOff>114300</xdr:rowOff>
    </xdr:to>
    <xdr:pic>
      <xdr:nvPicPr>
        <xdr:cNvPr id="30" name="Picture 125"/>
        <xdr:cNvPicPr preferRelativeResize="1">
          <a:picLocks noChangeAspect="1"/>
        </xdr:cNvPicPr>
      </xdr:nvPicPr>
      <xdr:blipFill>
        <a:blip r:embed="rId26"/>
        <a:stretch>
          <a:fillRect/>
        </a:stretch>
      </xdr:blipFill>
      <xdr:spPr>
        <a:xfrm>
          <a:off x="5191125" y="193719450"/>
          <a:ext cx="2209800" cy="2762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152400</xdr:colOff>
      <xdr:row>1188</xdr:row>
      <xdr:rowOff>95250</xdr:rowOff>
    </xdr:from>
    <xdr:to>
      <xdr:col>6</xdr:col>
      <xdr:colOff>752475</xdr:colOff>
      <xdr:row>1191</xdr:row>
      <xdr:rowOff>0</xdr:rowOff>
    </xdr:to>
    <xdr:pic>
      <xdr:nvPicPr>
        <xdr:cNvPr id="31" name="Picture 126"/>
        <xdr:cNvPicPr preferRelativeResize="1">
          <a:picLocks noChangeAspect="1"/>
        </xdr:cNvPicPr>
      </xdr:nvPicPr>
      <xdr:blipFill>
        <a:blip r:embed="rId27"/>
        <a:stretch>
          <a:fillRect/>
        </a:stretch>
      </xdr:blipFill>
      <xdr:spPr>
        <a:xfrm>
          <a:off x="2943225" y="193005075"/>
          <a:ext cx="3000375" cy="390525"/>
        </a:xfrm>
        <a:prstGeom prst="rect">
          <a:avLst/>
        </a:prstGeom>
        <a:solidFill>
          <a:srgbClr val="FFCC99"/>
        </a:solidFill>
        <a:ln w="9525" cmpd="sng">
          <a:solidFill>
            <a:srgbClr val="FF00FF"/>
          </a:solidFill>
          <a:headEnd type="none"/>
          <a:tailEnd type="none"/>
        </a:ln>
      </xdr:spPr>
    </xdr:pic>
    <xdr:clientData/>
  </xdr:twoCellAnchor>
  <xdr:twoCellAnchor>
    <xdr:from>
      <xdr:col>0</xdr:col>
      <xdr:colOff>571500</xdr:colOff>
      <xdr:row>1204</xdr:row>
      <xdr:rowOff>152400</xdr:rowOff>
    </xdr:from>
    <xdr:to>
      <xdr:col>6</xdr:col>
      <xdr:colOff>581025</xdr:colOff>
      <xdr:row>1209</xdr:row>
      <xdr:rowOff>57150</xdr:rowOff>
    </xdr:to>
    <xdr:sp>
      <xdr:nvSpPr>
        <xdr:cNvPr id="32" name="TextBox 127"/>
        <xdr:cNvSpPr txBox="1">
          <a:spLocks noChangeArrowheads="1"/>
        </xdr:cNvSpPr>
      </xdr:nvSpPr>
      <xdr:spPr>
        <a:xfrm>
          <a:off x="571500" y="195653025"/>
          <a:ext cx="5200650" cy="714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PASOS PARA UNA CONTRASTE DE MEDIAS MÚLTIPLE:
1. Identifique y ordena los promedios en orden </a:t>
          </a:r>
          <a:r>
            <a:rPr lang="en-US" cap="none" sz="1000" b="1" i="0" u="sng" baseline="0">
              <a:solidFill>
                <a:srgbClr val="0000FF"/>
              </a:solidFill>
              <a:latin typeface="Arial"/>
              <a:ea typeface="Arial"/>
              <a:cs typeface="Arial"/>
            </a:rPr>
            <a:t>D</a:t>
          </a:r>
          <a:r>
            <a:rPr lang="en-US" cap="none" sz="1000" b="1" i="0" u="none" baseline="0">
              <a:solidFill>
                <a:srgbClr val="0000FF"/>
              </a:solidFill>
              <a:latin typeface="Arial"/>
              <a:ea typeface="Arial"/>
              <a:cs typeface="Arial"/>
            </a:rPr>
            <a:t>escendente.
2. Elabore una tabla como se indica en el paso 2.
3. Valore el estadístico t mediante probabuilidad y mediante el criterio (&gt;= 1,9784)</a:t>
          </a:r>
        </a:p>
      </xdr:txBody>
    </xdr:sp>
    <xdr:clientData/>
  </xdr:twoCellAnchor>
  <xdr:twoCellAnchor editAs="oneCell">
    <xdr:from>
      <xdr:col>3</xdr:col>
      <xdr:colOff>514350</xdr:colOff>
      <xdr:row>1211</xdr:row>
      <xdr:rowOff>104775</xdr:rowOff>
    </xdr:from>
    <xdr:to>
      <xdr:col>6</xdr:col>
      <xdr:colOff>733425</xdr:colOff>
      <xdr:row>1227</xdr:row>
      <xdr:rowOff>76200</xdr:rowOff>
    </xdr:to>
    <xdr:pic>
      <xdr:nvPicPr>
        <xdr:cNvPr id="33" name="Picture 128"/>
        <xdr:cNvPicPr preferRelativeResize="1">
          <a:picLocks noChangeAspect="1"/>
        </xdr:cNvPicPr>
      </xdr:nvPicPr>
      <xdr:blipFill>
        <a:blip r:embed="rId28"/>
        <a:stretch>
          <a:fillRect/>
        </a:stretch>
      </xdr:blipFill>
      <xdr:spPr>
        <a:xfrm>
          <a:off x="3305175" y="196738875"/>
          <a:ext cx="2619375" cy="2581275"/>
        </a:xfrm>
        <a:prstGeom prst="rect">
          <a:avLst/>
        </a:prstGeom>
        <a:noFill/>
        <a:ln w="1" cmpd="sng">
          <a:noFill/>
        </a:ln>
      </xdr:spPr>
    </xdr:pic>
    <xdr:clientData/>
  </xdr:twoCellAnchor>
  <xdr:twoCellAnchor editAs="oneCell">
    <xdr:from>
      <xdr:col>7</xdr:col>
      <xdr:colOff>457200</xdr:colOff>
      <xdr:row>1230</xdr:row>
      <xdr:rowOff>0</xdr:rowOff>
    </xdr:from>
    <xdr:to>
      <xdr:col>13</xdr:col>
      <xdr:colOff>390525</xdr:colOff>
      <xdr:row>1246</xdr:row>
      <xdr:rowOff>123825</xdr:rowOff>
    </xdr:to>
    <xdr:pic>
      <xdr:nvPicPr>
        <xdr:cNvPr id="34" name="Picture 129"/>
        <xdr:cNvPicPr preferRelativeResize="1">
          <a:picLocks noChangeAspect="1"/>
        </xdr:cNvPicPr>
      </xdr:nvPicPr>
      <xdr:blipFill>
        <a:blip r:embed="rId29"/>
        <a:stretch>
          <a:fillRect/>
        </a:stretch>
      </xdr:blipFill>
      <xdr:spPr>
        <a:xfrm>
          <a:off x="6486525" y="199729725"/>
          <a:ext cx="5019675" cy="2714625"/>
        </a:xfrm>
        <a:prstGeom prst="rect">
          <a:avLst/>
        </a:prstGeom>
        <a:noFill/>
        <a:ln w="1" cmpd="sng">
          <a:noFill/>
        </a:ln>
      </xdr:spPr>
    </xdr:pic>
    <xdr:clientData/>
  </xdr:twoCellAnchor>
  <xdr:twoCellAnchor editAs="oneCell">
    <xdr:from>
      <xdr:col>9</xdr:col>
      <xdr:colOff>266700</xdr:colOff>
      <xdr:row>259</xdr:row>
      <xdr:rowOff>114300</xdr:rowOff>
    </xdr:from>
    <xdr:to>
      <xdr:col>13</xdr:col>
      <xdr:colOff>733425</xdr:colOff>
      <xdr:row>279</xdr:row>
      <xdr:rowOff>123825</xdr:rowOff>
    </xdr:to>
    <xdr:pic>
      <xdr:nvPicPr>
        <xdr:cNvPr id="35" name="Picture 131"/>
        <xdr:cNvPicPr preferRelativeResize="1">
          <a:picLocks noChangeAspect="1"/>
        </xdr:cNvPicPr>
      </xdr:nvPicPr>
      <xdr:blipFill>
        <a:blip r:embed="rId30"/>
        <a:stretch>
          <a:fillRect/>
        </a:stretch>
      </xdr:blipFill>
      <xdr:spPr>
        <a:xfrm>
          <a:off x="8048625" y="42071925"/>
          <a:ext cx="3800475" cy="3257550"/>
        </a:xfrm>
        <a:prstGeom prst="rect">
          <a:avLst/>
        </a:prstGeom>
        <a:noFill/>
        <a:ln w="1" cmpd="sng">
          <a:noFill/>
        </a:ln>
      </xdr:spPr>
    </xdr:pic>
    <xdr:clientData/>
  </xdr:twoCellAnchor>
  <xdr:twoCellAnchor>
    <xdr:from>
      <xdr:col>1</xdr:col>
      <xdr:colOff>0</xdr:colOff>
      <xdr:row>0</xdr:row>
      <xdr:rowOff>66675</xdr:rowOff>
    </xdr:from>
    <xdr:to>
      <xdr:col>7</xdr:col>
      <xdr:colOff>114300</xdr:colOff>
      <xdr:row>6</xdr:row>
      <xdr:rowOff>47625</xdr:rowOff>
    </xdr:to>
    <xdr:sp>
      <xdr:nvSpPr>
        <xdr:cNvPr id="36" name="Rectangle 132"/>
        <xdr:cNvSpPr>
          <a:spLocks/>
        </xdr:cNvSpPr>
      </xdr:nvSpPr>
      <xdr:spPr>
        <a:xfrm>
          <a:off x="1085850" y="66675"/>
          <a:ext cx="5057775" cy="952500"/>
        </a:xfrm>
        <a:prstGeom prst="roundRect">
          <a:avLst/>
        </a:prstGeom>
        <a:blipFill>
          <a:blip r:embed="rId77"/>
          <a:srcRect/>
          <a:stretch>
            <a:fillRect/>
          </a:stretch>
        </a:blipFill>
        <a:ln w="9525" cmpd="sng">
          <a:solidFill>
            <a:srgbClr val="000080"/>
          </a:solidFill>
          <a:headEnd type="none"/>
          <a:tailEnd type="none"/>
        </a:ln>
      </xdr:spPr>
      <xdr:txBody>
        <a:bodyPr vertOverflow="clip" wrap="square"/>
        <a:p>
          <a:pPr algn="ctr">
            <a:defRPr/>
          </a:pPr>
          <a:r>
            <a:rPr lang="en-US" cap="none" sz="1600" b="1" i="0" u="none" baseline="0">
              <a:solidFill>
                <a:srgbClr val="000080"/>
              </a:solidFill>
              <a:latin typeface="Arial"/>
              <a:ea typeface="Arial"/>
              <a:cs typeface="Arial"/>
            </a:rPr>
            <a:t>Apuntes Computarizados de Estadística Aplicada
La Distribución Normal: Ejemplo </a:t>
          </a:r>
        </a:p>
      </xdr:txBody>
    </xdr:sp>
    <xdr:clientData/>
  </xdr:twoCellAnchor>
  <xdr:twoCellAnchor>
    <xdr:from>
      <xdr:col>2</xdr:col>
      <xdr:colOff>838200</xdr:colOff>
      <xdr:row>8</xdr:row>
      <xdr:rowOff>9525</xdr:rowOff>
    </xdr:from>
    <xdr:to>
      <xdr:col>7</xdr:col>
      <xdr:colOff>638175</xdr:colOff>
      <xdr:row>23</xdr:row>
      <xdr:rowOff>9525</xdr:rowOff>
    </xdr:to>
    <xdr:sp>
      <xdr:nvSpPr>
        <xdr:cNvPr id="37" name="TextBox 133"/>
        <xdr:cNvSpPr txBox="1">
          <a:spLocks noChangeArrowheads="1"/>
        </xdr:cNvSpPr>
      </xdr:nvSpPr>
      <xdr:spPr>
        <a:xfrm>
          <a:off x="2762250" y="1304925"/>
          <a:ext cx="3905250" cy="2447925"/>
        </a:xfrm>
        <a:prstGeom prst="rect">
          <a:avLst/>
        </a:prstGeom>
        <a:solidFill>
          <a:srgbClr val="800000"/>
        </a:solidFill>
        <a:ln w="9525" cmpd="sng">
          <a:solidFill>
            <a:srgbClr val="FFFF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Un empresario dedicado a la acuacultura decidió hacer un estudio de peces de seis meses de edad, para esto usó una poza con 253 peces a los que, con todo y el estrés que produce se les pesó en gramos. Los datos se ofrecen en la Hoja Electrónica.
El proyecto consiste en:
 Separar a los peces de bajo peso para probar tratamientos repositorios;
 Separar a los peces de mayor peso para reproducirlos;
 Separar a los peces promedio para la pesca deportiva, un atractivo de la empresa. 
Los análisis de resultados se valorarán con un nivel de confianza de 95%.
</a:t>
          </a:r>
        </a:p>
      </xdr:txBody>
    </xdr:sp>
    <xdr:clientData/>
  </xdr:twoCellAnchor>
  <xdr:twoCellAnchor editAs="oneCell">
    <xdr:from>
      <xdr:col>3</xdr:col>
      <xdr:colOff>247650</xdr:colOff>
      <xdr:row>288</xdr:row>
      <xdr:rowOff>123825</xdr:rowOff>
    </xdr:from>
    <xdr:to>
      <xdr:col>6</xdr:col>
      <xdr:colOff>828675</xdr:colOff>
      <xdr:row>290</xdr:row>
      <xdr:rowOff>9525</xdr:rowOff>
    </xdr:to>
    <xdr:pic>
      <xdr:nvPicPr>
        <xdr:cNvPr id="38" name="Picture 137"/>
        <xdr:cNvPicPr preferRelativeResize="1">
          <a:picLocks noChangeAspect="1"/>
        </xdr:cNvPicPr>
      </xdr:nvPicPr>
      <xdr:blipFill>
        <a:blip r:embed="rId31"/>
        <a:stretch>
          <a:fillRect/>
        </a:stretch>
      </xdr:blipFill>
      <xdr:spPr>
        <a:xfrm>
          <a:off x="3038475" y="46796325"/>
          <a:ext cx="2981325" cy="209550"/>
        </a:xfrm>
        <a:prstGeom prst="rect">
          <a:avLst/>
        </a:prstGeom>
        <a:solidFill>
          <a:srgbClr val="CCFFCC"/>
        </a:solidFill>
        <a:ln w="9525" cmpd="sng">
          <a:noFill/>
        </a:ln>
      </xdr:spPr>
    </xdr:pic>
    <xdr:clientData/>
  </xdr:twoCellAnchor>
  <xdr:twoCellAnchor editAs="oneCell">
    <xdr:from>
      <xdr:col>3</xdr:col>
      <xdr:colOff>161925</xdr:colOff>
      <xdr:row>281</xdr:row>
      <xdr:rowOff>142875</xdr:rowOff>
    </xdr:from>
    <xdr:to>
      <xdr:col>6</xdr:col>
      <xdr:colOff>504825</xdr:colOff>
      <xdr:row>284</xdr:row>
      <xdr:rowOff>38100</xdr:rowOff>
    </xdr:to>
    <xdr:pic>
      <xdr:nvPicPr>
        <xdr:cNvPr id="39" name="Picture 154"/>
        <xdr:cNvPicPr preferRelativeResize="1">
          <a:picLocks noChangeAspect="1"/>
        </xdr:cNvPicPr>
      </xdr:nvPicPr>
      <xdr:blipFill>
        <a:blip r:embed="rId32"/>
        <a:stretch>
          <a:fillRect/>
        </a:stretch>
      </xdr:blipFill>
      <xdr:spPr>
        <a:xfrm>
          <a:off x="2952750" y="45681900"/>
          <a:ext cx="2743200" cy="38100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133350</xdr:colOff>
      <xdr:row>285</xdr:row>
      <xdr:rowOff>0</xdr:rowOff>
    </xdr:from>
    <xdr:to>
      <xdr:col>7</xdr:col>
      <xdr:colOff>19050</xdr:colOff>
      <xdr:row>287</xdr:row>
      <xdr:rowOff>95250</xdr:rowOff>
    </xdr:to>
    <xdr:pic>
      <xdr:nvPicPr>
        <xdr:cNvPr id="40" name="Picture 155"/>
        <xdr:cNvPicPr preferRelativeResize="1">
          <a:picLocks noChangeAspect="1"/>
        </xdr:cNvPicPr>
      </xdr:nvPicPr>
      <xdr:blipFill>
        <a:blip r:embed="rId33"/>
        <a:stretch>
          <a:fillRect/>
        </a:stretch>
      </xdr:blipFill>
      <xdr:spPr>
        <a:xfrm>
          <a:off x="2924175" y="46186725"/>
          <a:ext cx="3124200" cy="419100"/>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276225</xdr:colOff>
      <xdr:row>290</xdr:row>
      <xdr:rowOff>133350</xdr:rowOff>
    </xdr:from>
    <xdr:to>
      <xdr:col>4</xdr:col>
      <xdr:colOff>438150</xdr:colOff>
      <xdr:row>293</xdr:row>
      <xdr:rowOff>28575</xdr:rowOff>
    </xdr:to>
    <xdr:pic>
      <xdr:nvPicPr>
        <xdr:cNvPr id="41" name="Picture 156"/>
        <xdr:cNvPicPr preferRelativeResize="1">
          <a:picLocks noChangeAspect="1"/>
        </xdr:cNvPicPr>
      </xdr:nvPicPr>
      <xdr:blipFill>
        <a:blip r:embed="rId34"/>
        <a:stretch>
          <a:fillRect/>
        </a:stretch>
      </xdr:blipFill>
      <xdr:spPr>
        <a:xfrm>
          <a:off x="2200275" y="47129700"/>
          <a:ext cx="1781175" cy="381000"/>
        </a:xfrm>
        <a:prstGeom prst="rect">
          <a:avLst/>
        </a:prstGeom>
        <a:solidFill>
          <a:srgbClr val="CCFFFF"/>
        </a:solidFill>
        <a:ln w="9525" cmpd="sng">
          <a:solidFill>
            <a:srgbClr val="FF00FF"/>
          </a:solidFill>
          <a:headEnd type="none"/>
          <a:tailEnd type="none"/>
        </a:ln>
      </xdr:spPr>
    </xdr:pic>
    <xdr:clientData/>
  </xdr:twoCellAnchor>
  <xdr:twoCellAnchor editAs="oneCell">
    <xdr:from>
      <xdr:col>7</xdr:col>
      <xdr:colOff>171450</xdr:colOff>
      <xdr:row>356</xdr:row>
      <xdr:rowOff>152400</xdr:rowOff>
    </xdr:from>
    <xdr:to>
      <xdr:col>12</xdr:col>
      <xdr:colOff>438150</xdr:colOff>
      <xdr:row>359</xdr:row>
      <xdr:rowOff>85725</xdr:rowOff>
    </xdr:to>
    <xdr:pic>
      <xdr:nvPicPr>
        <xdr:cNvPr id="42" name="Picture 157"/>
        <xdr:cNvPicPr preferRelativeResize="1">
          <a:picLocks noChangeAspect="1"/>
        </xdr:cNvPicPr>
      </xdr:nvPicPr>
      <xdr:blipFill>
        <a:blip r:embed="rId35"/>
        <a:stretch>
          <a:fillRect/>
        </a:stretch>
      </xdr:blipFill>
      <xdr:spPr>
        <a:xfrm>
          <a:off x="6200775" y="57883425"/>
          <a:ext cx="4591050" cy="419100"/>
        </a:xfrm>
        <a:prstGeom prst="rect">
          <a:avLst/>
        </a:prstGeom>
        <a:solidFill>
          <a:srgbClr val="FF99CC"/>
        </a:solidFill>
        <a:ln w="9525" cmpd="sng">
          <a:solidFill>
            <a:srgbClr val="FF00FF"/>
          </a:solidFill>
          <a:headEnd type="none"/>
          <a:tailEnd type="none"/>
        </a:ln>
      </xdr:spPr>
    </xdr:pic>
    <xdr:clientData/>
  </xdr:twoCellAnchor>
  <xdr:twoCellAnchor editAs="oneCell">
    <xdr:from>
      <xdr:col>7</xdr:col>
      <xdr:colOff>190500</xdr:colOff>
      <xdr:row>360</xdr:row>
      <xdr:rowOff>9525</xdr:rowOff>
    </xdr:from>
    <xdr:to>
      <xdr:col>11</xdr:col>
      <xdr:colOff>390525</xdr:colOff>
      <xdr:row>362</xdr:row>
      <xdr:rowOff>104775</xdr:rowOff>
    </xdr:to>
    <xdr:pic>
      <xdr:nvPicPr>
        <xdr:cNvPr id="43" name="Picture 158"/>
        <xdr:cNvPicPr preferRelativeResize="1">
          <a:picLocks noChangeAspect="1"/>
        </xdr:cNvPicPr>
      </xdr:nvPicPr>
      <xdr:blipFill>
        <a:blip r:embed="rId36"/>
        <a:stretch>
          <a:fillRect/>
        </a:stretch>
      </xdr:blipFill>
      <xdr:spPr>
        <a:xfrm>
          <a:off x="6219825" y="58397775"/>
          <a:ext cx="376237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7</xdr:col>
      <xdr:colOff>152400</xdr:colOff>
      <xdr:row>363</xdr:row>
      <xdr:rowOff>38100</xdr:rowOff>
    </xdr:from>
    <xdr:to>
      <xdr:col>9</xdr:col>
      <xdr:colOff>314325</xdr:colOff>
      <xdr:row>366</xdr:row>
      <xdr:rowOff>142875</xdr:rowOff>
    </xdr:to>
    <xdr:pic>
      <xdr:nvPicPr>
        <xdr:cNvPr id="44" name="Picture 159"/>
        <xdr:cNvPicPr preferRelativeResize="1">
          <a:picLocks noChangeAspect="1"/>
        </xdr:cNvPicPr>
      </xdr:nvPicPr>
      <xdr:blipFill>
        <a:blip r:embed="rId37"/>
        <a:stretch>
          <a:fillRect/>
        </a:stretch>
      </xdr:blipFill>
      <xdr:spPr>
        <a:xfrm>
          <a:off x="6181725" y="58912125"/>
          <a:ext cx="1914525" cy="590550"/>
        </a:xfrm>
        <a:prstGeom prst="rect">
          <a:avLst/>
        </a:prstGeom>
        <a:solidFill>
          <a:srgbClr val="FFFF99"/>
        </a:solidFill>
        <a:ln w="9525" cmpd="sng">
          <a:solidFill>
            <a:srgbClr val="FF00FF"/>
          </a:solidFill>
          <a:headEnd type="none"/>
          <a:tailEnd type="none"/>
        </a:ln>
      </xdr:spPr>
    </xdr:pic>
    <xdr:clientData/>
  </xdr:twoCellAnchor>
  <xdr:twoCellAnchor editAs="oneCell">
    <xdr:from>
      <xdr:col>13</xdr:col>
      <xdr:colOff>0</xdr:colOff>
      <xdr:row>357</xdr:row>
      <xdr:rowOff>0</xdr:rowOff>
    </xdr:from>
    <xdr:to>
      <xdr:col>19</xdr:col>
      <xdr:colOff>200025</xdr:colOff>
      <xdr:row>361</xdr:row>
      <xdr:rowOff>28575</xdr:rowOff>
    </xdr:to>
    <xdr:pic>
      <xdr:nvPicPr>
        <xdr:cNvPr id="45" name="Picture 162"/>
        <xdr:cNvPicPr preferRelativeResize="1">
          <a:picLocks noChangeAspect="1"/>
        </xdr:cNvPicPr>
      </xdr:nvPicPr>
      <xdr:blipFill>
        <a:blip r:embed="rId38"/>
        <a:stretch>
          <a:fillRect/>
        </a:stretch>
      </xdr:blipFill>
      <xdr:spPr>
        <a:xfrm>
          <a:off x="11115675" y="57892950"/>
          <a:ext cx="4772025" cy="685800"/>
        </a:xfrm>
        <a:prstGeom prst="rect">
          <a:avLst/>
        </a:prstGeom>
        <a:solidFill>
          <a:srgbClr val="99CCFF"/>
        </a:solidFill>
        <a:ln w="9525" cmpd="sng">
          <a:solidFill>
            <a:srgbClr val="FF00FF"/>
          </a:solidFill>
          <a:headEnd type="none"/>
          <a:tailEnd type="none"/>
        </a:ln>
      </xdr:spPr>
    </xdr:pic>
    <xdr:clientData/>
  </xdr:twoCellAnchor>
  <xdr:twoCellAnchor editAs="oneCell">
    <xdr:from>
      <xdr:col>13</xdr:col>
      <xdr:colOff>0</xdr:colOff>
      <xdr:row>362</xdr:row>
      <xdr:rowOff>0</xdr:rowOff>
    </xdr:from>
    <xdr:to>
      <xdr:col>16</xdr:col>
      <xdr:colOff>581025</xdr:colOff>
      <xdr:row>365</xdr:row>
      <xdr:rowOff>104775</xdr:rowOff>
    </xdr:to>
    <xdr:pic>
      <xdr:nvPicPr>
        <xdr:cNvPr id="46" name="Picture 163"/>
        <xdr:cNvPicPr preferRelativeResize="1">
          <a:picLocks noChangeAspect="1"/>
        </xdr:cNvPicPr>
      </xdr:nvPicPr>
      <xdr:blipFill>
        <a:blip r:embed="rId39"/>
        <a:stretch>
          <a:fillRect/>
        </a:stretch>
      </xdr:blipFill>
      <xdr:spPr>
        <a:xfrm>
          <a:off x="11115675" y="58712100"/>
          <a:ext cx="2867025" cy="590550"/>
        </a:xfrm>
        <a:prstGeom prst="rect">
          <a:avLst/>
        </a:prstGeom>
        <a:solidFill>
          <a:srgbClr val="CC99FF"/>
        </a:solidFill>
        <a:ln w="9525" cmpd="sng">
          <a:solidFill>
            <a:srgbClr val="FF00FF"/>
          </a:solidFill>
          <a:headEnd type="none"/>
          <a:tailEnd type="none"/>
        </a:ln>
      </xdr:spPr>
    </xdr:pic>
    <xdr:clientData/>
  </xdr:twoCellAnchor>
  <xdr:twoCellAnchor editAs="oneCell">
    <xdr:from>
      <xdr:col>13</xdr:col>
      <xdr:colOff>0</xdr:colOff>
      <xdr:row>366</xdr:row>
      <xdr:rowOff>0</xdr:rowOff>
    </xdr:from>
    <xdr:to>
      <xdr:col>15</xdr:col>
      <xdr:colOff>361950</xdr:colOff>
      <xdr:row>367</xdr:row>
      <xdr:rowOff>95250</xdr:rowOff>
    </xdr:to>
    <xdr:pic>
      <xdr:nvPicPr>
        <xdr:cNvPr id="47" name="Picture 164"/>
        <xdr:cNvPicPr preferRelativeResize="1">
          <a:picLocks noChangeAspect="1"/>
        </xdr:cNvPicPr>
      </xdr:nvPicPr>
      <xdr:blipFill>
        <a:blip r:embed="rId40"/>
        <a:stretch>
          <a:fillRect/>
        </a:stretch>
      </xdr:blipFill>
      <xdr:spPr>
        <a:xfrm>
          <a:off x="11115675" y="59359800"/>
          <a:ext cx="1885950" cy="257175"/>
        </a:xfrm>
        <a:prstGeom prst="rect">
          <a:avLst/>
        </a:prstGeom>
        <a:solidFill>
          <a:srgbClr val="FFCC00"/>
        </a:solidFill>
        <a:ln w="9525" cmpd="sng">
          <a:solidFill>
            <a:srgbClr val="FF00FF"/>
          </a:solidFill>
          <a:headEnd type="none"/>
          <a:tailEnd type="none"/>
        </a:ln>
      </xdr:spPr>
    </xdr:pic>
    <xdr:clientData/>
  </xdr:twoCellAnchor>
  <xdr:twoCellAnchor editAs="oneCell">
    <xdr:from>
      <xdr:col>13</xdr:col>
      <xdr:colOff>0</xdr:colOff>
      <xdr:row>368</xdr:row>
      <xdr:rowOff>0</xdr:rowOff>
    </xdr:from>
    <xdr:to>
      <xdr:col>19</xdr:col>
      <xdr:colOff>723900</xdr:colOff>
      <xdr:row>374</xdr:row>
      <xdr:rowOff>0</xdr:rowOff>
    </xdr:to>
    <xdr:pic>
      <xdr:nvPicPr>
        <xdr:cNvPr id="48" name="Picture 166"/>
        <xdr:cNvPicPr preferRelativeResize="1">
          <a:picLocks noChangeAspect="1"/>
        </xdr:cNvPicPr>
      </xdr:nvPicPr>
      <xdr:blipFill>
        <a:blip r:embed="rId41"/>
        <a:stretch>
          <a:fillRect/>
        </a:stretch>
      </xdr:blipFill>
      <xdr:spPr>
        <a:xfrm>
          <a:off x="11115675" y="59683650"/>
          <a:ext cx="5295900" cy="981075"/>
        </a:xfrm>
        <a:prstGeom prst="rect">
          <a:avLst/>
        </a:prstGeom>
        <a:solidFill>
          <a:srgbClr val="FFFF00"/>
        </a:solidFill>
        <a:ln w="9525" cmpd="sng">
          <a:solidFill>
            <a:srgbClr val="FF00FF"/>
          </a:solidFill>
          <a:headEnd type="none"/>
          <a:tailEnd type="none"/>
        </a:ln>
      </xdr:spPr>
    </xdr:pic>
    <xdr:clientData/>
  </xdr:twoCellAnchor>
  <xdr:twoCellAnchor editAs="oneCell">
    <xdr:from>
      <xdr:col>13</xdr:col>
      <xdr:colOff>0</xdr:colOff>
      <xdr:row>374</xdr:row>
      <xdr:rowOff>28575</xdr:rowOff>
    </xdr:from>
    <xdr:to>
      <xdr:col>19</xdr:col>
      <xdr:colOff>676275</xdr:colOff>
      <xdr:row>380</xdr:row>
      <xdr:rowOff>19050</xdr:rowOff>
    </xdr:to>
    <xdr:pic>
      <xdr:nvPicPr>
        <xdr:cNvPr id="49" name="Picture 167"/>
        <xdr:cNvPicPr preferRelativeResize="1">
          <a:picLocks noChangeAspect="1"/>
        </xdr:cNvPicPr>
      </xdr:nvPicPr>
      <xdr:blipFill>
        <a:blip r:embed="rId42"/>
        <a:stretch>
          <a:fillRect/>
        </a:stretch>
      </xdr:blipFill>
      <xdr:spPr>
        <a:xfrm>
          <a:off x="11115675" y="60693300"/>
          <a:ext cx="5248275" cy="981075"/>
        </a:xfrm>
        <a:prstGeom prst="rect">
          <a:avLst/>
        </a:prstGeom>
        <a:solidFill>
          <a:srgbClr val="00FFFF"/>
        </a:solidFill>
        <a:ln w="9525" cmpd="sng">
          <a:solidFill>
            <a:srgbClr val="FF00FF"/>
          </a:solidFill>
          <a:headEnd type="none"/>
          <a:tailEnd type="none"/>
        </a:ln>
      </xdr:spPr>
    </xdr:pic>
    <xdr:clientData/>
  </xdr:twoCellAnchor>
  <xdr:twoCellAnchor editAs="oneCell">
    <xdr:from>
      <xdr:col>3</xdr:col>
      <xdr:colOff>47625</xdr:colOff>
      <xdr:row>383</xdr:row>
      <xdr:rowOff>123825</xdr:rowOff>
    </xdr:from>
    <xdr:to>
      <xdr:col>6</xdr:col>
      <xdr:colOff>666750</xdr:colOff>
      <xdr:row>386</xdr:row>
      <xdr:rowOff>133350</xdr:rowOff>
    </xdr:to>
    <xdr:pic>
      <xdr:nvPicPr>
        <xdr:cNvPr id="50" name="Picture 168"/>
        <xdr:cNvPicPr preferRelativeResize="1">
          <a:picLocks noChangeAspect="1"/>
        </xdr:cNvPicPr>
      </xdr:nvPicPr>
      <xdr:blipFill>
        <a:blip r:embed="rId43"/>
        <a:stretch>
          <a:fillRect/>
        </a:stretch>
      </xdr:blipFill>
      <xdr:spPr>
        <a:xfrm>
          <a:off x="2838450" y="62264925"/>
          <a:ext cx="3019425" cy="495300"/>
        </a:xfrm>
        <a:prstGeom prst="rect">
          <a:avLst/>
        </a:prstGeom>
        <a:solidFill>
          <a:srgbClr val="FF99CC"/>
        </a:solidFill>
        <a:ln w="9525" cmpd="sng">
          <a:solidFill>
            <a:srgbClr val="FF00FF"/>
          </a:solidFill>
          <a:headEnd type="none"/>
          <a:tailEnd type="none"/>
        </a:ln>
      </xdr:spPr>
    </xdr:pic>
    <xdr:clientData/>
  </xdr:twoCellAnchor>
  <xdr:twoCellAnchor editAs="oneCell">
    <xdr:from>
      <xdr:col>4</xdr:col>
      <xdr:colOff>0</xdr:colOff>
      <xdr:row>387</xdr:row>
      <xdr:rowOff>0</xdr:rowOff>
    </xdr:from>
    <xdr:to>
      <xdr:col>9</xdr:col>
      <xdr:colOff>619125</xdr:colOff>
      <xdr:row>391</xdr:row>
      <xdr:rowOff>66675</xdr:rowOff>
    </xdr:to>
    <xdr:pic>
      <xdr:nvPicPr>
        <xdr:cNvPr id="51" name="Picture 169"/>
        <xdr:cNvPicPr preferRelativeResize="1">
          <a:picLocks noChangeAspect="1"/>
        </xdr:cNvPicPr>
      </xdr:nvPicPr>
      <xdr:blipFill>
        <a:blip r:embed="rId44"/>
        <a:stretch>
          <a:fillRect/>
        </a:stretch>
      </xdr:blipFill>
      <xdr:spPr>
        <a:xfrm>
          <a:off x="3543300" y="62788800"/>
          <a:ext cx="4857750" cy="714375"/>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0</xdr:colOff>
      <xdr:row>392</xdr:row>
      <xdr:rowOff>0</xdr:rowOff>
    </xdr:from>
    <xdr:to>
      <xdr:col>9</xdr:col>
      <xdr:colOff>723900</xdr:colOff>
      <xdr:row>395</xdr:row>
      <xdr:rowOff>9525</xdr:rowOff>
    </xdr:to>
    <xdr:pic>
      <xdr:nvPicPr>
        <xdr:cNvPr id="52" name="Picture 170"/>
        <xdr:cNvPicPr preferRelativeResize="1">
          <a:picLocks noChangeAspect="1"/>
        </xdr:cNvPicPr>
      </xdr:nvPicPr>
      <xdr:blipFill>
        <a:blip r:embed="rId45"/>
        <a:stretch>
          <a:fillRect/>
        </a:stretch>
      </xdr:blipFill>
      <xdr:spPr>
        <a:xfrm>
          <a:off x="4343400" y="63598425"/>
          <a:ext cx="4162425" cy="4953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114300</xdr:colOff>
      <xdr:row>396</xdr:row>
      <xdr:rowOff>0</xdr:rowOff>
    </xdr:from>
    <xdr:to>
      <xdr:col>11</xdr:col>
      <xdr:colOff>495300</xdr:colOff>
      <xdr:row>397</xdr:row>
      <xdr:rowOff>57150</xdr:rowOff>
    </xdr:to>
    <xdr:pic>
      <xdr:nvPicPr>
        <xdr:cNvPr id="53" name="Picture 171"/>
        <xdr:cNvPicPr preferRelativeResize="1">
          <a:picLocks noChangeAspect="1"/>
        </xdr:cNvPicPr>
      </xdr:nvPicPr>
      <xdr:blipFill>
        <a:blip r:embed="rId46"/>
        <a:stretch>
          <a:fillRect/>
        </a:stretch>
      </xdr:blipFill>
      <xdr:spPr>
        <a:xfrm>
          <a:off x="5305425" y="64246125"/>
          <a:ext cx="4781550" cy="219075"/>
        </a:xfrm>
        <a:prstGeom prst="rect">
          <a:avLst/>
        </a:prstGeom>
        <a:solidFill>
          <a:srgbClr val="CCFFCC"/>
        </a:solidFill>
        <a:ln w="9525" cmpd="sng">
          <a:solidFill>
            <a:srgbClr val="FF00FF"/>
          </a:solidFill>
          <a:headEnd type="none"/>
          <a:tailEnd type="none"/>
        </a:ln>
      </xdr:spPr>
    </xdr:pic>
    <xdr:clientData/>
  </xdr:twoCellAnchor>
  <xdr:twoCellAnchor editAs="oneCell">
    <xdr:from>
      <xdr:col>9</xdr:col>
      <xdr:colOff>95250</xdr:colOff>
      <xdr:row>413</xdr:row>
      <xdr:rowOff>133350</xdr:rowOff>
    </xdr:from>
    <xdr:to>
      <xdr:col>14</xdr:col>
      <xdr:colOff>219075</xdr:colOff>
      <xdr:row>416</xdr:row>
      <xdr:rowOff>85725</xdr:rowOff>
    </xdr:to>
    <xdr:pic>
      <xdr:nvPicPr>
        <xdr:cNvPr id="54" name="Picture 172"/>
        <xdr:cNvPicPr preferRelativeResize="1">
          <a:picLocks noChangeAspect="1"/>
        </xdr:cNvPicPr>
      </xdr:nvPicPr>
      <xdr:blipFill>
        <a:blip r:embed="rId47"/>
        <a:stretch>
          <a:fillRect/>
        </a:stretch>
      </xdr:blipFill>
      <xdr:spPr>
        <a:xfrm>
          <a:off x="7877175" y="67151250"/>
          <a:ext cx="4219575" cy="438150"/>
        </a:xfrm>
        <a:prstGeom prst="rect">
          <a:avLst/>
        </a:prstGeom>
        <a:solidFill>
          <a:srgbClr val="CCFFFF"/>
        </a:solidFill>
        <a:ln w="9525" cmpd="sng">
          <a:solidFill>
            <a:srgbClr val="FF00FF"/>
          </a:solidFill>
          <a:headEnd type="none"/>
          <a:tailEnd type="none"/>
        </a:ln>
      </xdr:spPr>
    </xdr:pic>
    <xdr:clientData/>
  </xdr:twoCellAnchor>
  <xdr:twoCellAnchor editAs="oneCell">
    <xdr:from>
      <xdr:col>9</xdr:col>
      <xdr:colOff>190500</xdr:colOff>
      <xdr:row>416</xdr:row>
      <xdr:rowOff>161925</xdr:rowOff>
    </xdr:from>
    <xdr:to>
      <xdr:col>11</xdr:col>
      <xdr:colOff>533400</xdr:colOff>
      <xdr:row>418</xdr:row>
      <xdr:rowOff>142875</xdr:rowOff>
    </xdr:to>
    <xdr:pic>
      <xdr:nvPicPr>
        <xdr:cNvPr id="55" name="Picture 174"/>
        <xdr:cNvPicPr preferRelativeResize="1">
          <a:picLocks noChangeAspect="1"/>
        </xdr:cNvPicPr>
      </xdr:nvPicPr>
      <xdr:blipFill>
        <a:blip r:embed="rId48"/>
        <a:stretch>
          <a:fillRect/>
        </a:stretch>
      </xdr:blipFill>
      <xdr:spPr>
        <a:xfrm>
          <a:off x="7972425" y="67665600"/>
          <a:ext cx="2152650" cy="314325"/>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352425</xdr:colOff>
      <xdr:row>444</xdr:row>
      <xdr:rowOff>133350</xdr:rowOff>
    </xdr:from>
    <xdr:to>
      <xdr:col>6</xdr:col>
      <xdr:colOff>133350</xdr:colOff>
      <xdr:row>447</xdr:row>
      <xdr:rowOff>28575</xdr:rowOff>
    </xdr:to>
    <xdr:pic>
      <xdr:nvPicPr>
        <xdr:cNvPr id="56" name="Picture 176"/>
        <xdr:cNvPicPr preferRelativeResize="1">
          <a:picLocks noChangeAspect="1"/>
        </xdr:cNvPicPr>
      </xdr:nvPicPr>
      <xdr:blipFill>
        <a:blip r:embed="rId49"/>
        <a:stretch>
          <a:fillRect/>
        </a:stretch>
      </xdr:blipFill>
      <xdr:spPr>
        <a:xfrm>
          <a:off x="3143250" y="72180450"/>
          <a:ext cx="2181225" cy="381000"/>
        </a:xfrm>
        <a:prstGeom prst="rect">
          <a:avLst/>
        </a:prstGeom>
        <a:noFill/>
        <a:ln w="9525" cmpd="sng">
          <a:noFill/>
        </a:ln>
      </xdr:spPr>
    </xdr:pic>
    <xdr:clientData/>
  </xdr:twoCellAnchor>
  <xdr:twoCellAnchor editAs="oneCell">
    <xdr:from>
      <xdr:col>3</xdr:col>
      <xdr:colOff>352425</xdr:colOff>
      <xdr:row>479</xdr:row>
      <xdr:rowOff>47625</xdr:rowOff>
    </xdr:from>
    <xdr:to>
      <xdr:col>6</xdr:col>
      <xdr:colOff>133350</xdr:colOff>
      <xdr:row>481</xdr:row>
      <xdr:rowOff>114300</xdr:rowOff>
    </xdr:to>
    <xdr:pic>
      <xdr:nvPicPr>
        <xdr:cNvPr id="57" name="Picture 177"/>
        <xdr:cNvPicPr preferRelativeResize="1">
          <a:picLocks noChangeAspect="1"/>
        </xdr:cNvPicPr>
      </xdr:nvPicPr>
      <xdr:blipFill>
        <a:blip r:embed="rId49"/>
        <a:stretch>
          <a:fillRect/>
        </a:stretch>
      </xdr:blipFill>
      <xdr:spPr>
        <a:xfrm>
          <a:off x="3143250" y="77790675"/>
          <a:ext cx="2181225" cy="390525"/>
        </a:xfrm>
        <a:prstGeom prst="rect">
          <a:avLst/>
        </a:prstGeom>
        <a:solidFill>
          <a:srgbClr val="FFFF99"/>
        </a:solidFill>
        <a:ln w="9525" cmpd="sng">
          <a:solidFill>
            <a:srgbClr val="FF00FF"/>
          </a:solidFill>
          <a:headEnd type="none"/>
          <a:tailEnd type="none"/>
        </a:ln>
      </xdr:spPr>
    </xdr:pic>
    <xdr:clientData/>
  </xdr:twoCellAnchor>
  <xdr:twoCellAnchor>
    <xdr:from>
      <xdr:col>10</xdr:col>
      <xdr:colOff>685800</xdr:colOff>
      <xdr:row>497</xdr:row>
      <xdr:rowOff>47625</xdr:rowOff>
    </xdr:from>
    <xdr:to>
      <xdr:col>16</xdr:col>
      <xdr:colOff>542925</xdr:colOff>
      <xdr:row>517</xdr:row>
      <xdr:rowOff>133350</xdr:rowOff>
    </xdr:to>
    <xdr:graphicFrame>
      <xdr:nvGraphicFramePr>
        <xdr:cNvPr id="58" name="Chart 178"/>
        <xdr:cNvGraphicFramePr/>
      </xdr:nvGraphicFramePr>
      <xdr:xfrm>
        <a:off x="9372600" y="80705325"/>
        <a:ext cx="4572000" cy="3352800"/>
      </xdr:xfrm>
      <a:graphic>
        <a:graphicData uri="http://schemas.openxmlformats.org/drawingml/2006/chart">
          <c:chart xmlns:c="http://schemas.openxmlformats.org/drawingml/2006/chart" r:id="rId50"/>
        </a:graphicData>
      </a:graphic>
    </xdr:graphicFrame>
    <xdr:clientData/>
  </xdr:twoCellAnchor>
  <xdr:twoCellAnchor editAs="oneCell">
    <xdr:from>
      <xdr:col>1</xdr:col>
      <xdr:colOff>66675</xdr:colOff>
      <xdr:row>483</xdr:row>
      <xdr:rowOff>85725</xdr:rowOff>
    </xdr:from>
    <xdr:to>
      <xdr:col>4</xdr:col>
      <xdr:colOff>723900</xdr:colOff>
      <xdr:row>486</xdr:row>
      <xdr:rowOff>0</xdr:rowOff>
    </xdr:to>
    <xdr:pic>
      <xdr:nvPicPr>
        <xdr:cNvPr id="59" name="Picture 181"/>
        <xdr:cNvPicPr preferRelativeResize="1">
          <a:picLocks noChangeAspect="1"/>
        </xdr:cNvPicPr>
      </xdr:nvPicPr>
      <xdr:blipFill>
        <a:blip r:embed="rId51"/>
        <a:stretch>
          <a:fillRect/>
        </a:stretch>
      </xdr:blipFill>
      <xdr:spPr>
        <a:xfrm>
          <a:off x="1152525" y="78476475"/>
          <a:ext cx="3114675" cy="4000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76200</xdr:colOff>
      <xdr:row>486</xdr:row>
      <xdr:rowOff>152400</xdr:rowOff>
    </xdr:from>
    <xdr:to>
      <xdr:col>9</xdr:col>
      <xdr:colOff>123825</xdr:colOff>
      <xdr:row>490</xdr:row>
      <xdr:rowOff>0</xdr:rowOff>
    </xdr:to>
    <xdr:pic>
      <xdr:nvPicPr>
        <xdr:cNvPr id="60" name="Picture 182"/>
        <xdr:cNvPicPr preferRelativeResize="1">
          <a:picLocks noChangeAspect="1"/>
        </xdr:cNvPicPr>
      </xdr:nvPicPr>
      <xdr:blipFill>
        <a:blip r:embed="rId52"/>
        <a:stretch>
          <a:fillRect/>
        </a:stretch>
      </xdr:blipFill>
      <xdr:spPr>
        <a:xfrm>
          <a:off x="2867025" y="79028925"/>
          <a:ext cx="5038725" cy="49530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114300</xdr:colOff>
      <xdr:row>490</xdr:row>
      <xdr:rowOff>47625</xdr:rowOff>
    </xdr:from>
    <xdr:to>
      <xdr:col>10</xdr:col>
      <xdr:colOff>19050</xdr:colOff>
      <xdr:row>493</xdr:row>
      <xdr:rowOff>57150</xdr:rowOff>
    </xdr:to>
    <xdr:pic>
      <xdr:nvPicPr>
        <xdr:cNvPr id="61" name="Picture 183"/>
        <xdr:cNvPicPr preferRelativeResize="1">
          <a:picLocks noChangeAspect="1"/>
        </xdr:cNvPicPr>
      </xdr:nvPicPr>
      <xdr:blipFill>
        <a:blip r:embed="rId53"/>
        <a:stretch>
          <a:fillRect/>
        </a:stretch>
      </xdr:blipFill>
      <xdr:spPr>
        <a:xfrm>
          <a:off x="3657600" y="79571850"/>
          <a:ext cx="5048250" cy="495300"/>
        </a:xfrm>
        <a:prstGeom prst="rect">
          <a:avLst/>
        </a:prstGeom>
        <a:solidFill>
          <a:srgbClr val="CCFFFF"/>
        </a:solidFill>
        <a:ln w="9525" cmpd="sng">
          <a:solidFill>
            <a:srgbClr val="FF00FF"/>
          </a:solidFill>
          <a:headEnd type="none"/>
          <a:tailEnd type="none"/>
        </a:ln>
      </xdr:spPr>
    </xdr:pic>
    <xdr:clientData/>
  </xdr:twoCellAnchor>
  <xdr:twoCellAnchor editAs="oneCell">
    <xdr:from>
      <xdr:col>5</xdr:col>
      <xdr:colOff>114300</xdr:colOff>
      <xdr:row>493</xdr:row>
      <xdr:rowOff>133350</xdr:rowOff>
    </xdr:from>
    <xdr:to>
      <xdr:col>9</xdr:col>
      <xdr:colOff>38100</xdr:colOff>
      <xdr:row>495</xdr:row>
      <xdr:rowOff>28575</xdr:rowOff>
    </xdr:to>
    <xdr:pic>
      <xdr:nvPicPr>
        <xdr:cNvPr id="62" name="Picture 184"/>
        <xdr:cNvPicPr preferRelativeResize="1">
          <a:picLocks noChangeAspect="1"/>
        </xdr:cNvPicPr>
      </xdr:nvPicPr>
      <xdr:blipFill>
        <a:blip r:embed="rId54"/>
        <a:stretch>
          <a:fillRect/>
        </a:stretch>
      </xdr:blipFill>
      <xdr:spPr>
        <a:xfrm>
          <a:off x="4457700" y="80143350"/>
          <a:ext cx="3362325" cy="219075"/>
        </a:xfrm>
        <a:prstGeom prst="rect">
          <a:avLst/>
        </a:prstGeom>
        <a:solidFill>
          <a:srgbClr val="99CCFF"/>
        </a:solidFill>
        <a:ln w="9525" cmpd="sng">
          <a:solidFill>
            <a:srgbClr val="FF00FF"/>
          </a:solidFill>
          <a:headEnd type="none"/>
          <a:tailEnd type="none"/>
        </a:ln>
      </xdr:spPr>
    </xdr:pic>
    <xdr:clientData/>
  </xdr:twoCellAnchor>
  <xdr:twoCellAnchor editAs="oneCell">
    <xdr:from>
      <xdr:col>3</xdr:col>
      <xdr:colOff>733425</xdr:colOff>
      <xdr:row>515</xdr:row>
      <xdr:rowOff>142875</xdr:rowOff>
    </xdr:from>
    <xdr:to>
      <xdr:col>7</xdr:col>
      <xdr:colOff>171450</xdr:colOff>
      <xdr:row>521</xdr:row>
      <xdr:rowOff>9525</xdr:rowOff>
    </xdr:to>
    <xdr:pic>
      <xdr:nvPicPr>
        <xdr:cNvPr id="63" name="Picture 185"/>
        <xdr:cNvPicPr preferRelativeResize="1">
          <a:picLocks noChangeAspect="1"/>
        </xdr:cNvPicPr>
      </xdr:nvPicPr>
      <xdr:blipFill>
        <a:blip r:embed="rId55"/>
        <a:stretch>
          <a:fillRect/>
        </a:stretch>
      </xdr:blipFill>
      <xdr:spPr>
        <a:xfrm>
          <a:off x="3524250" y="83743800"/>
          <a:ext cx="2676525" cy="85725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180975</xdr:colOff>
      <xdr:row>521</xdr:row>
      <xdr:rowOff>66675</xdr:rowOff>
    </xdr:from>
    <xdr:to>
      <xdr:col>9</xdr:col>
      <xdr:colOff>323850</xdr:colOff>
      <xdr:row>524</xdr:row>
      <xdr:rowOff>85725</xdr:rowOff>
    </xdr:to>
    <xdr:pic>
      <xdr:nvPicPr>
        <xdr:cNvPr id="64" name="Picture 186"/>
        <xdr:cNvPicPr preferRelativeResize="1">
          <a:picLocks noChangeAspect="1"/>
        </xdr:cNvPicPr>
      </xdr:nvPicPr>
      <xdr:blipFill>
        <a:blip r:embed="rId56"/>
        <a:stretch>
          <a:fillRect/>
        </a:stretch>
      </xdr:blipFill>
      <xdr:spPr>
        <a:xfrm>
          <a:off x="2971800" y="84658200"/>
          <a:ext cx="5133975" cy="5048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342900</xdr:colOff>
      <xdr:row>551</xdr:row>
      <xdr:rowOff>47625</xdr:rowOff>
    </xdr:from>
    <xdr:to>
      <xdr:col>5</xdr:col>
      <xdr:colOff>657225</xdr:colOff>
      <xdr:row>553</xdr:row>
      <xdr:rowOff>28575</xdr:rowOff>
    </xdr:to>
    <xdr:pic>
      <xdr:nvPicPr>
        <xdr:cNvPr id="65" name="Picture 187"/>
        <xdr:cNvPicPr preferRelativeResize="1">
          <a:picLocks noChangeAspect="1"/>
        </xdr:cNvPicPr>
      </xdr:nvPicPr>
      <xdr:blipFill>
        <a:blip r:embed="rId57"/>
        <a:stretch>
          <a:fillRect/>
        </a:stretch>
      </xdr:blipFill>
      <xdr:spPr>
        <a:xfrm>
          <a:off x="3133725" y="89506425"/>
          <a:ext cx="1866900" cy="3143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352425</xdr:colOff>
      <xdr:row>553</xdr:row>
      <xdr:rowOff>114300</xdr:rowOff>
    </xdr:from>
    <xdr:to>
      <xdr:col>5</xdr:col>
      <xdr:colOff>571500</xdr:colOff>
      <xdr:row>557</xdr:row>
      <xdr:rowOff>114300</xdr:rowOff>
    </xdr:to>
    <xdr:pic>
      <xdr:nvPicPr>
        <xdr:cNvPr id="66" name="Picture 188"/>
        <xdr:cNvPicPr preferRelativeResize="1">
          <a:picLocks noChangeAspect="1"/>
        </xdr:cNvPicPr>
      </xdr:nvPicPr>
      <xdr:blipFill>
        <a:blip r:embed="rId58"/>
        <a:stretch>
          <a:fillRect/>
        </a:stretch>
      </xdr:blipFill>
      <xdr:spPr>
        <a:xfrm>
          <a:off x="3143250" y="89906475"/>
          <a:ext cx="1771650" cy="64770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838200</xdr:colOff>
      <xdr:row>555</xdr:row>
      <xdr:rowOff>133350</xdr:rowOff>
    </xdr:from>
    <xdr:to>
      <xdr:col>7</xdr:col>
      <xdr:colOff>828675</xdr:colOff>
      <xdr:row>558</xdr:row>
      <xdr:rowOff>28575</xdr:rowOff>
    </xdr:to>
    <xdr:pic>
      <xdr:nvPicPr>
        <xdr:cNvPr id="67" name="Picture 189"/>
        <xdr:cNvPicPr preferRelativeResize="1">
          <a:picLocks noChangeAspect="1"/>
        </xdr:cNvPicPr>
      </xdr:nvPicPr>
      <xdr:blipFill>
        <a:blip r:embed="rId59"/>
        <a:stretch>
          <a:fillRect/>
        </a:stretch>
      </xdr:blipFill>
      <xdr:spPr>
        <a:xfrm>
          <a:off x="5181600" y="90249375"/>
          <a:ext cx="1676400" cy="38100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190500</xdr:colOff>
      <xdr:row>582</xdr:row>
      <xdr:rowOff>47625</xdr:rowOff>
    </xdr:from>
    <xdr:to>
      <xdr:col>7</xdr:col>
      <xdr:colOff>561975</xdr:colOff>
      <xdr:row>584</xdr:row>
      <xdr:rowOff>114300</xdr:rowOff>
    </xdr:to>
    <xdr:pic>
      <xdr:nvPicPr>
        <xdr:cNvPr id="68" name="Picture 190"/>
        <xdr:cNvPicPr preferRelativeResize="1">
          <a:picLocks noChangeAspect="1"/>
        </xdr:cNvPicPr>
      </xdr:nvPicPr>
      <xdr:blipFill>
        <a:blip r:embed="rId60"/>
        <a:stretch>
          <a:fillRect/>
        </a:stretch>
      </xdr:blipFill>
      <xdr:spPr>
        <a:xfrm>
          <a:off x="2981325" y="94535625"/>
          <a:ext cx="3609975" cy="409575"/>
        </a:xfrm>
        <a:prstGeom prst="rect">
          <a:avLst/>
        </a:prstGeom>
        <a:solidFill>
          <a:srgbClr val="FFCC99"/>
        </a:solidFill>
        <a:ln w="9525" cmpd="sng">
          <a:solidFill>
            <a:srgbClr val="FF0000"/>
          </a:solidFill>
          <a:headEnd type="none"/>
          <a:tailEnd type="none"/>
        </a:ln>
      </xdr:spPr>
    </xdr:pic>
    <xdr:clientData/>
  </xdr:twoCellAnchor>
  <xdr:twoCellAnchor editAs="oneCell">
    <xdr:from>
      <xdr:col>3</xdr:col>
      <xdr:colOff>190500</xdr:colOff>
      <xdr:row>585</xdr:row>
      <xdr:rowOff>0</xdr:rowOff>
    </xdr:from>
    <xdr:to>
      <xdr:col>9</xdr:col>
      <xdr:colOff>323850</xdr:colOff>
      <xdr:row>588</xdr:row>
      <xdr:rowOff>19050</xdr:rowOff>
    </xdr:to>
    <xdr:pic>
      <xdr:nvPicPr>
        <xdr:cNvPr id="69" name="Picture 191"/>
        <xdr:cNvPicPr preferRelativeResize="1">
          <a:picLocks noChangeAspect="1"/>
        </xdr:cNvPicPr>
      </xdr:nvPicPr>
      <xdr:blipFill>
        <a:blip r:embed="rId61"/>
        <a:stretch>
          <a:fillRect/>
        </a:stretch>
      </xdr:blipFill>
      <xdr:spPr>
        <a:xfrm>
          <a:off x="2981325" y="94992825"/>
          <a:ext cx="5124450" cy="50482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180975</xdr:colOff>
      <xdr:row>588</xdr:row>
      <xdr:rowOff>104775</xdr:rowOff>
    </xdr:from>
    <xdr:to>
      <xdr:col>9</xdr:col>
      <xdr:colOff>342900</xdr:colOff>
      <xdr:row>591</xdr:row>
      <xdr:rowOff>114300</xdr:rowOff>
    </xdr:to>
    <xdr:pic>
      <xdr:nvPicPr>
        <xdr:cNvPr id="70" name="Picture 192"/>
        <xdr:cNvPicPr preferRelativeResize="1">
          <a:picLocks noChangeAspect="1"/>
        </xdr:cNvPicPr>
      </xdr:nvPicPr>
      <xdr:blipFill>
        <a:blip r:embed="rId62"/>
        <a:stretch>
          <a:fillRect/>
        </a:stretch>
      </xdr:blipFill>
      <xdr:spPr>
        <a:xfrm>
          <a:off x="2971800" y="95583375"/>
          <a:ext cx="5153025" cy="495300"/>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0</xdr:colOff>
      <xdr:row>592</xdr:row>
      <xdr:rowOff>0</xdr:rowOff>
    </xdr:from>
    <xdr:to>
      <xdr:col>7</xdr:col>
      <xdr:colOff>9525</xdr:colOff>
      <xdr:row>593</xdr:row>
      <xdr:rowOff>57150</xdr:rowOff>
    </xdr:to>
    <xdr:pic>
      <xdr:nvPicPr>
        <xdr:cNvPr id="71" name="Picture 193"/>
        <xdr:cNvPicPr preferRelativeResize="1">
          <a:picLocks noChangeAspect="1"/>
        </xdr:cNvPicPr>
      </xdr:nvPicPr>
      <xdr:blipFill>
        <a:blip r:embed="rId63"/>
        <a:stretch>
          <a:fillRect/>
        </a:stretch>
      </xdr:blipFill>
      <xdr:spPr>
        <a:xfrm>
          <a:off x="3543300" y="96126300"/>
          <a:ext cx="2495550" cy="219075"/>
        </a:xfrm>
        <a:prstGeom prst="rect">
          <a:avLst/>
        </a:prstGeom>
        <a:solidFill>
          <a:srgbClr val="FFCC00"/>
        </a:solidFill>
        <a:ln w="9525" cmpd="sng">
          <a:solidFill>
            <a:srgbClr val="FF00FF"/>
          </a:solidFill>
          <a:headEnd type="none"/>
          <a:tailEnd type="none"/>
        </a:ln>
      </xdr:spPr>
    </xdr:pic>
    <xdr:clientData/>
  </xdr:twoCellAnchor>
  <xdr:twoCellAnchor editAs="oneCell">
    <xdr:from>
      <xdr:col>13</xdr:col>
      <xdr:colOff>19050</xdr:colOff>
      <xdr:row>913</xdr:row>
      <xdr:rowOff>114300</xdr:rowOff>
    </xdr:from>
    <xdr:to>
      <xdr:col>17</xdr:col>
      <xdr:colOff>381000</xdr:colOff>
      <xdr:row>933</xdr:row>
      <xdr:rowOff>57150</xdr:rowOff>
    </xdr:to>
    <xdr:pic>
      <xdr:nvPicPr>
        <xdr:cNvPr id="72" name="Picture 194"/>
        <xdr:cNvPicPr preferRelativeResize="1">
          <a:picLocks noChangeAspect="1"/>
        </xdr:cNvPicPr>
      </xdr:nvPicPr>
      <xdr:blipFill>
        <a:blip r:embed="rId64"/>
        <a:stretch>
          <a:fillRect/>
        </a:stretch>
      </xdr:blipFill>
      <xdr:spPr>
        <a:xfrm>
          <a:off x="11134725" y="148237575"/>
          <a:ext cx="3409950" cy="3209925"/>
        </a:xfrm>
        <a:prstGeom prst="rect">
          <a:avLst/>
        </a:prstGeom>
        <a:noFill/>
        <a:ln w="1" cmpd="sng">
          <a:noFill/>
        </a:ln>
      </xdr:spPr>
    </xdr:pic>
    <xdr:clientData/>
  </xdr:twoCellAnchor>
  <xdr:twoCellAnchor>
    <xdr:from>
      <xdr:col>12</xdr:col>
      <xdr:colOff>76200</xdr:colOff>
      <xdr:row>908</xdr:row>
      <xdr:rowOff>114300</xdr:rowOff>
    </xdr:from>
    <xdr:to>
      <xdr:col>16</xdr:col>
      <xdr:colOff>447675</xdr:colOff>
      <xdr:row>913</xdr:row>
      <xdr:rowOff>9525</xdr:rowOff>
    </xdr:to>
    <xdr:sp>
      <xdr:nvSpPr>
        <xdr:cNvPr id="73" name="TextBox 195"/>
        <xdr:cNvSpPr txBox="1">
          <a:spLocks noChangeArrowheads="1"/>
        </xdr:cNvSpPr>
      </xdr:nvSpPr>
      <xdr:spPr>
        <a:xfrm>
          <a:off x="10429875" y="147427950"/>
          <a:ext cx="34194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espués de operar las opción de </a:t>
          </a:r>
          <a:r>
            <a:rPr lang="en-US" cap="none" sz="1000" b="1" i="1" u="none" baseline="0">
              <a:solidFill>
                <a:srgbClr val="FF0000"/>
              </a:solidFill>
              <a:latin typeface="Arial"/>
              <a:ea typeface="Arial"/>
              <a:cs typeface="Arial"/>
            </a:rPr>
            <a:t>Estad´sitica Descriptiva</a:t>
          </a:r>
          <a:r>
            <a:rPr lang="en-US" cap="none" sz="1000" b="1" i="0" u="none" baseline="0">
              <a:solidFill>
                <a:srgbClr val="FF0000"/>
              </a:solidFill>
              <a:latin typeface="Arial"/>
              <a:ea typeface="Arial"/>
              <a:cs typeface="Arial"/>
            </a:rPr>
            <a:t> de herramientas, debe arreglar los datos que ofrece el computador de manera que queden como el cuadr a la izquierda.</a:t>
          </a:r>
        </a:p>
      </xdr:txBody>
    </xdr:sp>
    <xdr:clientData/>
  </xdr:twoCellAnchor>
  <xdr:twoCellAnchor editAs="oneCell">
    <xdr:from>
      <xdr:col>3</xdr:col>
      <xdr:colOff>342900</xdr:colOff>
      <xdr:row>972</xdr:row>
      <xdr:rowOff>142875</xdr:rowOff>
    </xdr:from>
    <xdr:to>
      <xdr:col>8</xdr:col>
      <xdr:colOff>180975</xdr:colOff>
      <xdr:row>976</xdr:row>
      <xdr:rowOff>152400</xdr:rowOff>
    </xdr:to>
    <xdr:pic>
      <xdr:nvPicPr>
        <xdr:cNvPr id="74" name="Picture 196"/>
        <xdr:cNvPicPr preferRelativeResize="1">
          <a:picLocks noChangeAspect="1"/>
        </xdr:cNvPicPr>
      </xdr:nvPicPr>
      <xdr:blipFill>
        <a:blip r:embed="rId65"/>
        <a:stretch>
          <a:fillRect/>
        </a:stretch>
      </xdr:blipFill>
      <xdr:spPr>
        <a:xfrm>
          <a:off x="3133725" y="157905450"/>
          <a:ext cx="3924300" cy="65722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333375</xdr:colOff>
      <xdr:row>1121</xdr:row>
      <xdr:rowOff>142875</xdr:rowOff>
    </xdr:from>
    <xdr:to>
      <xdr:col>8</xdr:col>
      <xdr:colOff>619125</xdr:colOff>
      <xdr:row>1126</xdr:row>
      <xdr:rowOff>0</xdr:rowOff>
    </xdr:to>
    <xdr:pic>
      <xdr:nvPicPr>
        <xdr:cNvPr id="75" name="Picture 197"/>
        <xdr:cNvPicPr preferRelativeResize="1">
          <a:picLocks noChangeAspect="1"/>
        </xdr:cNvPicPr>
      </xdr:nvPicPr>
      <xdr:blipFill>
        <a:blip r:embed="rId66"/>
        <a:stretch>
          <a:fillRect/>
        </a:stretch>
      </xdr:blipFill>
      <xdr:spPr>
        <a:xfrm>
          <a:off x="3876675" y="182146575"/>
          <a:ext cx="3619500" cy="66675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247650</xdr:colOff>
      <xdr:row>1319</xdr:row>
      <xdr:rowOff>28575</xdr:rowOff>
    </xdr:from>
    <xdr:to>
      <xdr:col>9</xdr:col>
      <xdr:colOff>57150</xdr:colOff>
      <xdr:row>1322</xdr:row>
      <xdr:rowOff>133350</xdr:rowOff>
    </xdr:to>
    <xdr:pic>
      <xdr:nvPicPr>
        <xdr:cNvPr id="76" name="Picture 204"/>
        <xdr:cNvPicPr preferRelativeResize="1">
          <a:picLocks noChangeAspect="1"/>
        </xdr:cNvPicPr>
      </xdr:nvPicPr>
      <xdr:blipFill>
        <a:blip r:embed="rId67"/>
        <a:stretch>
          <a:fillRect/>
        </a:stretch>
      </xdr:blipFill>
      <xdr:spPr>
        <a:xfrm>
          <a:off x="3038475" y="214198200"/>
          <a:ext cx="4800600" cy="590550"/>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409575</xdr:colOff>
      <xdr:row>1326</xdr:row>
      <xdr:rowOff>0</xdr:rowOff>
    </xdr:from>
    <xdr:to>
      <xdr:col>6</xdr:col>
      <xdr:colOff>752475</xdr:colOff>
      <xdr:row>1327</xdr:row>
      <xdr:rowOff>152400</xdr:rowOff>
    </xdr:to>
    <xdr:pic>
      <xdr:nvPicPr>
        <xdr:cNvPr id="77" name="Picture 205"/>
        <xdr:cNvPicPr preferRelativeResize="1">
          <a:picLocks noChangeAspect="1"/>
        </xdr:cNvPicPr>
      </xdr:nvPicPr>
      <xdr:blipFill>
        <a:blip r:embed="rId68"/>
        <a:stretch>
          <a:fillRect/>
        </a:stretch>
      </xdr:blipFill>
      <xdr:spPr>
        <a:xfrm>
          <a:off x="3200400" y="215303100"/>
          <a:ext cx="2743200" cy="31432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361950</xdr:colOff>
      <xdr:row>1323</xdr:row>
      <xdr:rowOff>0</xdr:rowOff>
    </xdr:from>
    <xdr:to>
      <xdr:col>6</xdr:col>
      <xdr:colOff>276225</xdr:colOff>
      <xdr:row>1325</xdr:row>
      <xdr:rowOff>114300</xdr:rowOff>
    </xdr:to>
    <xdr:pic>
      <xdr:nvPicPr>
        <xdr:cNvPr id="78" name="Picture 206"/>
        <xdr:cNvPicPr preferRelativeResize="1">
          <a:picLocks noChangeAspect="1"/>
        </xdr:cNvPicPr>
      </xdr:nvPicPr>
      <xdr:blipFill>
        <a:blip r:embed="rId69"/>
        <a:stretch>
          <a:fillRect/>
        </a:stretch>
      </xdr:blipFill>
      <xdr:spPr>
        <a:xfrm>
          <a:off x="3152775" y="214817325"/>
          <a:ext cx="2314575" cy="43815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0</xdr:colOff>
      <xdr:row>369</xdr:row>
      <xdr:rowOff>0</xdr:rowOff>
    </xdr:from>
    <xdr:to>
      <xdr:col>9</xdr:col>
      <xdr:colOff>95250</xdr:colOff>
      <xdr:row>373</xdr:row>
      <xdr:rowOff>133350</xdr:rowOff>
    </xdr:to>
    <xdr:pic>
      <xdr:nvPicPr>
        <xdr:cNvPr id="79" name="Picture 208"/>
        <xdr:cNvPicPr preferRelativeResize="1">
          <a:picLocks noChangeAspect="1"/>
        </xdr:cNvPicPr>
      </xdr:nvPicPr>
      <xdr:blipFill>
        <a:blip r:embed="rId70"/>
        <a:stretch>
          <a:fillRect/>
        </a:stretch>
      </xdr:blipFill>
      <xdr:spPr>
        <a:xfrm>
          <a:off x="4343400" y="59845575"/>
          <a:ext cx="3533775" cy="79057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0</xdr:colOff>
      <xdr:row>378</xdr:row>
      <xdr:rowOff>0</xdr:rowOff>
    </xdr:from>
    <xdr:to>
      <xdr:col>10</xdr:col>
      <xdr:colOff>857250</xdr:colOff>
      <xdr:row>380</xdr:row>
      <xdr:rowOff>152400</xdr:rowOff>
    </xdr:to>
    <xdr:pic>
      <xdr:nvPicPr>
        <xdr:cNvPr id="80" name="Picture 209"/>
        <xdr:cNvPicPr preferRelativeResize="1">
          <a:picLocks noChangeAspect="1"/>
        </xdr:cNvPicPr>
      </xdr:nvPicPr>
      <xdr:blipFill>
        <a:blip r:embed="rId71"/>
        <a:stretch>
          <a:fillRect/>
        </a:stretch>
      </xdr:blipFill>
      <xdr:spPr>
        <a:xfrm>
          <a:off x="4343400" y="61321950"/>
          <a:ext cx="5200650" cy="48577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438150</xdr:colOff>
      <xdr:row>1135</xdr:row>
      <xdr:rowOff>104775</xdr:rowOff>
    </xdr:from>
    <xdr:to>
      <xdr:col>9</xdr:col>
      <xdr:colOff>228600</xdr:colOff>
      <xdr:row>1140</xdr:row>
      <xdr:rowOff>38100</xdr:rowOff>
    </xdr:to>
    <xdr:pic>
      <xdr:nvPicPr>
        <xdr:cNvPr id="81" name="Picture 210"/>
        <xdr:cNvPicPr preferRelativeResize="1">
          <a:picLocks noChangeAspect="1"/>
        </xdr:cNvPicPr>
      </xdr:nvPicPr>
      <xdr:blipFill>
        <a:blip r:embed="rId72"/>
        <a:stretch>
          <a:fillRect/>
        </a:stretch>
      </xdr:blipFill>
      <xdr:spPr>
        <a:xfrm>
          <a:off x="3228975" y="184394475"/>
          <a:ext cx="4781550" cy="742950"/>
        </a:xfrm>
        <a:prstGeom prst="rect">
          <a:avLst/>
        </a:prstGeom>
        <a:solidFill>
          <a:srgbClr val="CCFFFF"/>
        </a:solidFill>
        <a:ln w="9525" cmpd="sng">
          <a:solidFill>
            <a:srgbClr val="FF00FF"/>
          </a:solidFill>
          <a:headEnd type="none"/>
          <a:tailEnd type="none"/>
        </a:ln>
      </xdr:spPr>
    </xdr:pic>
    <xdr:clientData/>
  </xdr:twoCellAnchor>
  <xdr:twoCellAnchor>
    <xdr:from>
      <xdr:col>5</xdr:col>
      <xdr:colOff>133350</xdr:colOff>
      <xdr:row>1179</xdr:row>
      <xdr:rowOff>123825</xdr:rowOff>
    </xdr:from>
    <xdr:to>
      <xdr:col>5</xdr:col>
      <xdr:colOff>828675</xdr:colOff>
      <xdr:row>1181</xdr:row>
      <xdr:rowOff>57150</xdr:rowOff>
    </xdr:to>
    <xdr:sp>
      <xdr:nvSpPr>
        <xdr:cNvPr id="82" name="Oval 211"/>
        <xdr:cNvSpPr>
          <a:spLocks/>
        </xdr:cNvSpPr>
      </xdr:nvSpPr>
      <xdr:spPr>
        <a:xfrm>
          <a:off x="4476750" y="191576325"/>
          <a:ext cx="695325" cy="2571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533400</xdr:colOff>
      <xdr:row>1164</xdr:row>
      <xdr:rowOff>152400</xdr:rowOff>
    </xdr:from>
    <xdr:to>
      <xdr:col>7</xdr:col>
      <xdr:colOff>676275</xdr:colOff>
      <xdr:row>1186</xdr:row>
      <xdr:rowOff>57150</xdr:rowOff>
    </xdr:to>
    <xdr:pic>
      <xdr:nvPicPr>
        <xdr:cNvPr id="83" name="Picture 212"/>
        <xdr:cNvPicPr preferRelativeResize="1">
          <a:picLocks noChangeAspect="1"/>
        </xdr:cNvPicPr>
      </xdr:nvPicPr>
      <xdr:blipFill>
        <a:blip r:embed="rId73"/>
        <a:stretch>
          <a:fillRect/>
        </a:stretch>
      </xdr:blipFill>
      <xdr:spPr>
        <a:xfrm>
          <a:off x="1619250" y="189176025"/>
          <a:ext cx="5086350" cy="3467100"/>
        </a:xfrm>
        <a:prstGeom prst="rect">
          <a:avLst/>
        </a:prstGeom>
        <a:noFill/>
        <a:ln w="1" cmpd="sng">
          <a:noFill/>
        </a:ln>
      </xdr:spPr>
    </xdr:pic>
    <xdr:clientData/>
  </xdr:twoCellAnchor>
  <xdr:twoCellAnchor>
    <xdr:from>
      <xdr:col>4</xdr:col>
      <xdr:colOff>533400</xdr:colOff>
      <xdr:row>1182</xdr:row>
      <xdr:rowOff>38100</xdr:rowOff>
    </xdr:from>
    <xdr:to>
      <xdr:col>5</xdr:col>
      <xdr:colOff>438150</xdr:colOff>
      <xdr:row>1184</xdr:row>
      <xdr:rowOff>0</xdr:rowOff>
    </xdr:to>
    <xdr:sp>
      <xdr:nvSpPr>
        <xdr:cNvPr id="84" name="Oval 213"/>
        <xdr:cNvSpPr>
          <a:spLocks/>
        </xdr:cNvSpPr>
      </xdr:nvSpPr>
      <xdr:spPr>
        <a:xfrm>
          <a:off x="4076700" y="191976375"/>
          <a:ext cx="704850"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247650</xdr:colOff>
      <xdr:row>1276</xdr:row>
      <xdr:rowOff>142875</xdr:rowOff>
    </xdr:from>
    <xdr:to>
      <xdr:col>8</xdr:col>
      <xdr:colOff>381000</xdr:colOff>
      <xdr:row>1298</xdr:row>
      <xdr:rowOff>47625</xdr:rowOff>
    </xdr:to>
    <xdr:pic>
      <xdr:nvPicPr>
        <xdr:cNvPr id="85" name="Picture 214"/>
        <xdr:cNvPicPr preferRelativeResize="1">
          <a:picLocks noChangeAspect="1"/>
        </xdr:cNvPicPr>
      </xdr:nvPicPr>
      <xdr:blipFill>
        <a:blip r:embed="rId74"/>
        <a:stretch>
          <a:fillRect/>
        </a:stretch>
      </xdr:blipFill>
      <xdr:spPr>
        <a:xfrm>
          <a:off x="2171700" y="207321150"/>
          <a:ext cx="5086350" cy="3467100"/>
        </a:xfrm>
        <a:prstGeom prst="rect">
          <a:avLst/>
        </a:prstGeom>
        <a:noFill/>
        <a:ln w="1" cmpd="sng">
          <a:noFill/>
        </a:ln>
      </xdr:spPr>
    </xdr:pic>
    <xdr:clientData/>
  </xdr:twoCellAnchor>
  <xdr:twoCellAnchor>
    <xdr:from>
      <xdr:col>4</xdr:col>
      <xdr:colOff>714375</xdr:colOff>
      <xdr:row>1277</xdr:row>
      <xdr:rowOff>47625</xdr:rowOff>
    </xdr:from>
    <xdr:to>
      <xdr:col>6</xdr:col>
      <xdr:colOff>276225</xdr:colOff>
      <xdr:row>1278</xdr:row>
      <xdr:rowOff>76200</xdr:rowOff>
    </xdr:to>
    <xdr:sp>
      <xdr:nvSpPr>
        <xdr:cNvPr id="86" name="TextBox 201"/>
        <xdr:cNvSpPr txBox="1">
          <a:spLocks noChangeArrowheads="1"/>
        </xdr:cNvSpPr>
      </xdr:nvSpPr>
      <xdr:spPr>
        <a:xfrm>
          <a:off x="4257675" y="207387825"/>
          <a:ext cx="1209675" cy="1905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Poza 2 vs Poza 9</a:t>
          </a:r>
        </a:p>
      </xdr:txBody>
    </xdr:sp>
    <xdr:clientData/>
  </xdr:twoCellAnchor>
  <xdr:twoCellAnchor editAs="oneCell">
    <xdr:from>
      <xdr:col>9</xdr:col>
      <xdr:colOff>0</xdr:colOff>
      <xdr:row>1277</xdr:row>
      <xdr:rowOff>0</xdr:rowOff>
    </xdr:from>
    <xdr:to>
      <xdr:col>15</xdr:col>
      <xdr:colOff>228600</xdr:colOff>
      <xdr:row>1298</xdr:row>
      <xdr:rowOff>66675</xdr:rowOff>
    </xdr:to>
    <xdr:pic>
      <xdr:nvPicPr>
        <xdr:cNvPr id="87" name="Picture 215"/>
        <xdr:cNvPicPr preferRelativeResize="1">
          <a:picLocks noChangeAspect="1"/>
        </xdr:cNvPicPr>
      </xdr:nvPicPr>
      <xdr:blipFill>
        <a:blip r:embed="rId75"/>
        <a:stretch>
          <a:fillRect/>
        </a:stretch>
      </xdr:blipFill>
      <xdr:spPr>
        <a:xfrm>
          <a:off x="7781925" y="207340200"/>
          <a:ext cx="5086350" cy="3467100"/>
        </a:xfrm>
        <a:prstGeom prst="rect">
          <a:avLst/>
        </a:prstGeom>
        <a:noFill/>
        <a:ln w="1" cmpd="sng">
          <a:noFill/>
        </a:ln>
      </xdr:spPr>
    </xdr:pic>
    <xdr:clientData/>
  </xdr:twoCellAnchor>
  <xdr:twoCellAnchor>
    <xdr:from>
      <xdr:col>11</xdr:col>
      <xdr:colOff>104775</xdr:colOff>
      <xdr:row>1277</xdr:row>
      <xdr:rowOff>47625</xdr:rowOff>
    </xdr:from>
    <xdr:to>
      <xdr:col>12</xdr:col>
      <xdr:colOff>542925</xdr:colOff>
      <xdr:row>1278</xdr:row>
      <xdr:rowOff>85725</xdr:rowOff>
    </xdr:to>
    <xdr:sp>
      <xdr:nvSpPr>
        <xdr:cNvPr id="88" name="TextBox 203"/>
        <xdr:cNvSpPr txBox="1">
          <a:spLocks noChangeArrowheads="1"/>
        </xdr:cNvSpPr>
      </xdr:nvSpPr>
      <xdr:spPr>
        <a:xfrm>
          <a:off x="9696450" y="207387825"/>
          <a:ext cx="1200150" cy="2000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Poza 2 vs Poza 6</a:t>
          </a:r>
        </a:p>
      </xdr:txBody>
    </xdr:sp>
    <xdr:clientData/>
  </xdr:twoCellAnchor>
  <xdr:twoCellAnchor>
    <xdr:from>
      <xdr:col>10</xdr:col>
      <xdr:colOff>361950</xdr:colOff>
      <xdr:row>1294</xdr:row>
      <xdr:rowOff>133350</xdr:rowOff>
    </xdr:from>
    <xdr:to>
      <xdr:col>11</xdr:col>
      <xdr:colOff>9525</xdr:colOff>
      <xdr:row>1296</xdr:row>
      <xdr:rowOff>95250</xdr:rowOff>
    </xdr:to>
    <xdr:sp>
      <xdr:nvSpPr>
        <xdr:cNvPr id="89" name="Oval 216"/>
        <xdr:cNvSpPr>
          <a:spLocks/>
        </xdr:cNvSpPr>
      </xdr:nvSpPr>
      <xdr:spPr>
        <a:xfrm>
          <a:off x="9048750" y="210226275"/>
          <a:ext cx="552450"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1294</xdr:row>
      <xdr:rowOff>142875</xdr:rowOff>
    </xdr:from>
    <xdr:to>
      <xdr:col>4</xdr:col>
      <xdr:colOff>428625</xdr:colOff>
      <xdr:row>1296</xdr:row>
      <xdr:rowOff>9525</xdr:rowOff>
    </xdr:to>
    <xdr:sp>
      <xdr:nvSpPr>
        <xdr:cNvPr id="90" name="Oval 217"/>
        <xdr:cNvSpPr>
          <a:spLocks/>
        </xdr:cNvSpPr>
      </xdr:nvSpPr>
      <xdr:spPr>
        <a:xfrm>
          <a:off x="3457575" y="210235800"/>
          <a:ext cx="51435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0</xdr:colOff>
      <xdr:row>1330</xdr:row>
      <xdr:rowOff>0</xdr:rowOff>
    </xdr:from>
    <xdr:to>
      <xdr:col>9</xdr:col>
      <xdr:colOff>95250</xdr:colOff>
      <xdr:row>1348</xdr:row>
      <xdr:rowOff>114300</xdr:rowOff>
    </xdr:to>
    <xdr:pic>
      <xdr:nvPicPr>
        <xdr:cNvPr id="91" name="Picture 218"/>
        <xdr:cNvPicPr preferRelativeResize="1">
          <a:picLocks noChangeAspect="1"/>
        </xdr:cNvPicPr>
      </xdr:nvPicPr>
      <xdr:blipFill>
        <a:blip r:embed="rId76"/>
        <a:stretch>
          <a:fillRect/>
        </a:stretch>
      </xdr:blipFill>
      <xdr:spPr>
        <a:xfrm>
          <a:off x="2790825" y="215950800"/>
          <a:ext cx="5086350" cy="3028950"/>
        </a:xfrm>
        <a:prstGeom prst="rect">
          <a:avLst/>
        </a:prstGeom>
        <a:noFill/>
        <a:ln w="1" cmpd="sng">
          <a:noFill/>
        </a:ln>
      </xdr:spPr>
    </xdr:pic>
    <xdr:clientData/>
  </xdr:twoCellAnchor>
  <xdr:twoCellAnchor>
    <xdr:from>
      <xdr:col>4</xdr:col>
      <xdr:colOff>542925</xdr:colOff>
      <xdr:row>1345</xdr:row>
      <xdr:rowOff>47625</xdr:rowOff>
    </xdr:from>
    <xdr:to>
      <xdr:col>5</xdr:col>
      <xdr:colOff>304800</xdr:colOff>
      <xdr:row>1346</xdr:row>
      <xdr:rowOff>95250</xdr:rowOff>
    </xdr:to>
    <xdr:sp>
      <xdr:nvSpPr>
        <xdr:cNvPr id="92" name="Oval 219"/>
        <xdr:cNvSpPr>
          <a:spLocks/>
        </xdr:cNvSpPr>
      </xdr:nvSpPr>
      <xdr:spPr>
        <a:xfrm>
          <a:off x="4086225" y="218427300"/>
          <a:ext cx="56197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0:A10"/>
  <sheetViews>
    <sheetView tabSelected="1" workbookViewId="0" topLeftCell="A41">
      <selection activeCell="K11" sqref="K11"/>
    </sheetView>
  </sheetViews>
  <sheetFormatPr defaultColWidth="11.421875" defaultRowHeight="12.75"/>
  <cols>
    <col min="1" max="16384" width="11.421875" style="235" customWidth="1"/>
  </cols>
  <sheetData>
    <row r="10" ht="12.75">
      <c r="A10" s="235" t="s">
        <v>196</v>
      </c>
    </row>
  </sheetData>
  <sheetProtection password="89E6" sheet="1" objects="1" scenarios="1"/>
  <printOptions/>
  <pageMargins left="0.75" right="0.75" top="1" bottom="1" header="0" footer="0"/>
  <pageSetup horizontalDpi="120" verticalDpi="120" orientation="portrait" paperSize="9" r:id="rId2"/>
  <drawing r:id="rId1"/>
</worksheet>
</file>

<file path=xl/worksheets/sheet2.xml><?xml version="1.0" encoding="utf-8"?>
<worksheet xmlns="http://schemas.openxmlformats.org/spreadsheetml/2006/main" xmlns:r="http://schemas.openxmlformats.org/officeDocument/2006/relationships">
  <dimension ref="A8:Q1273"/>
  <sheetViews>
    <sheetView workbookViewId="0" topLeftCell="A1260">
      <selection activeCell="A1269" sqref="A1269:IV1269"/>
    </sheetView>
  </sheetViews>
  <sheetFormatPr defaultColWidth="11.421875" defaultRowHeight="12.75"/>
  <cols>
    <col min="1" max="1" width="16.28125" style="0" customWidth="1"/>
    <col min="2" max="2" width="12.57421875" style="0" bestFit="1" customWidth="1"/>
    <col min="3" max="3" width="13.00390625" style="0" bestFit="1" customWidth="1"/>
    <col min="4" max="4" width="11.28125" style="0" customWidth="1"/>
    <col min="5" max="5" width="12.00390625" style="0" customWidth="1"/>
    <col min="6" max="6" width="12.7109375" style="0" bestFit="1" customWidth="1"/>
    <col min="7" max="7" width="12.57421875" style="0" bestFit="1" customWidth="1"/>
    <col min="8" max="8" width="12.7109375" style="0" bestFit="1" customWidth="1"/>
    <col min="9" max="10" width="13.57421875" style="0" bestFit="1" customWidth="1"/>
    <col min="11" max="11" width="13.57421875" style="0" customWidth="1"/>
  </cols>
  <sheetData>
    <row r="8" ht="12.75">
      <c r="A8" s="3" t="s">
        <v>222</v>
      </c>
    </row>
    <row r="9" spans="1:2" ht="13.5" thickBot="1">
      <c r="A9" s="7" t="s">
        <v>9</v>
      </c>
      <c r="B9" s="12" t="s">
        <v>10</v>
      </c>
    </row>
    <row r="10" spans="1:2" ht="13.5" thickTop="1">
      <c r="A10" s="8">
        <v>1</v>
      </c>
      <c r="B10" s="429"/>
    </row>
    <row r="11" spans="1:2" ht="12.75">
      <c r="A11" s="8">
        <v>2</v>
      </c>
      <c r="B11" s="429"/>
    </row>
    <row r="12" spans="1:2" ht="12.75">
      <c r="A12" s="8">
        <v>3</v>
      </c>
      <c r="B12" s="429"/>
    </row>
    <row r="13" spans="1:2" ht="12.75">
      <c r="A13" s="8">
        <v>4</v>
      </c>
      <c r="B13" s="429"/>
    </row>
    <row r="14" spans="1:2" ht="12.75">
      <c r="A14" s="8">
        <v>5</v>
      </c>
      <c r="B14" s="429"/>
    </row>
    <row r="15" spans="1:2" ht="12.75">
      <c r="A15" s="8">
        <v>6</v>
      </c>
      <c r="B15" s="429"/>
    </row>
    <row r="16" spans="1:2" ht="12.75">
      <c r="A16" s="8">
        <v>7</v>
      </c>
      <c r="B16" s="429"/>
    </row>
    <row r="17" spans="1:2" ht="12.75">
      <c r="A17" s="8">
        <v>8</v>
      </c>
      <c r="B17" s="429"/>
    </row>
    <row r="18" spans="1:2" ht="12.75">
      <c r="A18" s="8">
        <v>9</v>
      </c>
      <c r="B18" s="429"/>
    </row>
    <row r="19" spans="1:2" ht="12.75">
      <c r="A19" s="8">
        <v>10</v>
      </c>
      <c r="B19" s="429"/>
    </row>
    <row r="20" spans="1:2" ht="12.75">
      <c r="A20" s="8">
        <v>11</v>
      </c>
      <c r="B20" s="429"/>
    </row>
    <row r="21" spans="1:2" ht="12.75">
      <c r="A21" s="8">
        <v>12</v>
      </c>
      <c r="B21" s="429"/>
    </row>
    <row r="22" spans="1:2" ht="12.75">
      <c r="A22" s="8">
        <v>13</v>
      </c>
      <c r="B22" s="429"/>
    </row>
    <row r="23" spans="1:2" ht="12.75">
      <c r="A23" s="8">
        <v>14</v>
      </c>
      <c r="B23" s="429"/>
    </row>
    <row r="24" spans="1:2" ht="12.75">
      <c r="A24" s="8">
        <v>15</v>
      </c>
      <c r="B24" s="429"/>
    </row>
    <row r="25" spans="1:2" ht="12.75">
      <c r="A25" s="8">
        <v>16</v>
      </c>
      <c r="B25" s="429"/>
    </row>
    <row r="26" spans="1:2" ht="12.75">
      <c r="A26" s="8">
        <v>17</v>
      </c>
      <c r="B26" s="429"/>
    </row>
    <row r="27" spans="1:2" ht="12.75">
      <c r="A27" s="8">
        <v>18</v>
      </c>
      <c r="B27" s="429"/>
    </row>
    <row r="28" spans="1:2" ht="12.75">
      <c r="A28" s="8">
        <v>19</v>
      </c>
      <c r="B28" s="429"/>
    </row>
    <row r="29" spans="1:2" ht="12.75">
      <c r="A29" s="8">
        <v>20</v>
      </c>
      <c r="B29" s="429"/>
    </row>
    <row r="30" spans="1:2" ht="12.75">
      <c r="A30" s="8">
        <v>21</v>
      </c>
      <c r="B30" s="429"/>
    </row>
    <row r="31" spans="1:2" ht="12.75">
      <c r="A31" s="8">
        <v>22</v>
      </c>
      <c r="B31" s="429"/>
    </row>
    <row r="32" spans="1:2" ht="12.75">
      <c r="A32" s="8">
        <v>23</v>
      </c>
      <c r="B32" s="429"/>
    </row>
    <row r="33" spans="1:2" ht="12.75">
      <c r="A33" s="8">
        <v>24</v>
      </c>
      <c r="B33" s="429"/>
    </row>
    <row r="34" spans="1:2" ht="12.75">
      <c r="A34" s="8">
        <v>25</v>
      </c>
      <c r="B34" s="429"/>
    </row>
    <row r="35" spans="1:2" ht="12.75">
      <c r="A35" s="8">
        <v>26</v>
      </c>
      <c r="B35" s="429"/>
    </row>
    <row r="36" spans="1:2" ht="12.75">
      <c r="A36" s="8">
        <v>27</v>
      </c>
      <c r="B36" s="429"/>
    </row>
    <row r="37" spans="1:2" ht="12.75">
      <c r="A37" s="8">
        <v>28</v>
      </c>
      <c r="B37" s="429"/>
    </row>
    <row r="38" spans="1:2" ht="12.75">
      <c r="A38" s="8">
        <v>29</v>
      </c>
      <c r="B38" s="429"/>
    </row>
    <row r="39" spans="1:2" ht="12.75">
      <c r="A39" s="8">
        <v>30</v>
      </c>
      <c r="B39" s="429"/>
    </row>
    <row r="40" spans="1:2" ht="12.75">
      <c r="A40" s="8">
        <v>31</v>
      </c>
      <c r="B40" s="429"/>
    </row>
    <row r="41" spans="1:2" ht="12.75">
      <c r="A41" s="8">
        <v>32</v>
      </c>
      <c r="B41" s="429"/>
    </row>
    <row r="42" spans="1:2" ht="12.75">
      <c r="A42" s="8">
        <v>33</v>
      </c>
      <c r="B42" s="429"/>
    </row>
    <row r="43" spans="1:2" ht="12.75">
      <c r="A43" s="8">
        <v>34</v>
      </c>
      <c r="B43" s="429"/>
    </row>
    <row r="44" spans="1:2" ht="12.75">
      <c r="A44" s="8">
        <v>35</v>
      </c>
      <c r="B44" s="429"/>
    </row>
    <row r="45" spans="1:2" ht="12.75">
      <c r="A45" s="8">
        <v>36</v>
      </c>
      <c r="B45" s="429"/>
    </row>
    <row r="46" spans="1:2" ht="12.75">
      <c r="A46" s="8">
        <v>37</v>
      </c>
      <c r="B46" s="429"/>
    </row>
    <row r="47" spans="1:2" ht="12.75">
      <c r="A47" s="8">
        <v>38</v>
      </c>
      <c r="B47" s="429"/>
    </row>
    <row r="48" spans="1:2" ht="12.75">
      <c r="A48" s="8">
        <v>39</v>
      </c>
      <c r="B48" s="429"/>
    </row>
    <row r="49" spans="1:2" ht="12.75">
      <c r="A49" s="8">
        <v>40</v>
      </c>
      <c r="B49" s="429"/>
    </row>
    <row r="50" spans="1:2" ht="12.75">
      <c r="A50" s="8">
        <v>41</v>
      </c>
      <c r="B50" s="429"/>
    </row>
    <row r="51" spans="1:2" ht="12.75">
      <c r="A51" s="8">
        <v>42</v>
      </c>
      <c r="B51" s="429"/>
    </row>
    <row r="52" spans="1:2" ht="12.75">
      <c r="A52" s="8">
        <v>43</v>
      </c>
      <c r="B52" s="429"/>
    </row>
    <row r="53" spans="1:2" ht="12.75">
      <c r="A53" s="8">
        <v>44</v>
      </c>
      <c r="B53" s="429"/>
    </row>
    <row r="54" spans="1:2" ht="12.75">
      <c r="A54" s="8">
        <v>45</v>
      </c>
      <c r="B54" s="429"/>
    </row>
    <row r="55" spans="1:2" ht="12.75">
      <c r="A55" s="8">
        <v>46</v>
      </c>
      <c r="B55" s="429"/>
    </row>
    <row r="56" spans="1:2" ht="12.75">
      <c r="A56" s="8">
        <v>47</v>
      </c>
      <c r="B56" s="429"/>
    </row>
    <row r="57" spans="1:2" ht="12.75">
      <c r="A57" s="8">
        <v>48</v>
      </c>
      <c r="B57" s="429"/>
    </row>
    <row r="58" spans="1:2" ht="12.75">
      <c r="A58" s="8">
        <v>49</v>
      </c>
      <c r="B58" s="429"/>
    </row>
    <row r="59" spans="1:2" ht="12.75">
      <c r="A59" s="8">
        <v>50</v>
      </c>
      <c r="B59" s="429"/>
    </row>
    <row r="60" spans="1:2" ht="12.75">
      <c r="A60" s="8">
        <v>51</v>
      </c>
      <c r="B60" s="429"/>
    </row>
    <row r="61" spans="1:2" ht="12.75">
      <c r="A61" s="8">
        <v>52</v>
      </c>
      <c r="B61" s="429"/>
    </row>
    <row r="62" spans="1:2" ht="12.75">
      <c r="A62" s="8">
        <v>53</v>
      </c>
      <c r="B62" s="429"/>
    </row>
    <row r="63" spans="1:2" ht="12.75">
      <c r="A63" s="8">
        <v>54</v>
      </c>
      <c r="B63" s="429"/>
    </row>
    <row r="64" spans="1:2" ht="12.75">
      <c r="A64" s="8">
        <v>55</v>
      </c>
      <c r="B64" s="429"/>
    </row>
    <row r="65" spans="1:2" ht="12.75">
      <c r="A65" s="8">
        <v>56</v>
      </c>
      <c r="B65" s="429"/>
    </row>
    <row r="66" spans="1:2" ht="12.75">
      <c r="A66" s="8">
        <v>57</v>
      </c>
      <c r="B66" s="429"/>
    </row>
    <row r="67" spans="1:2" ht="12.75">
      <c r="A67" s="8">
        <v>58</v>
      </c>
      <c r="B67" s="429"/>
    </row>
    <row r="68" spans="1:2" ht="12.75">
      <c r="A68" s="8">
        <v>59</v>
      </c>
      <c r="B68" s="429"/>
    </row>
    <row r="69" spans="1:2" ht="12.75">
      <c r="A69" s="8">
        <v>60</v>
      </c>
      <c r="B69" s="429"/>
    </row>
    <row r="70" spans="1:2" ht="12.75">
      <c r="A70" s="8">
        <v>61</v>
      </c>
      <c r="B70" s="429"/>
    </row>
    <row r="71" spans="1:2" ht="12.75">
      <c r="A71" s="8">
        <v>62</v>
      </c>
      <c r="B71" s="429"/>
    </row>
    <row r="72" spans="1:2" ht="12.75">
      <c r="A72" s="8">
        <v>63</v>
      </c>
      <c r="B72" s="429"/>
    </row>
    <row r="73" spans="1:2" ht="12.75">
      <c r="A73" s="8">
        <v>64</v>
      </c>
      <c r="B73" s="429"/>
    </row>
    <row r="74" spans="1:2" ht="12.75">
      <c r="A74" s="8">
        <v>65</v>
      </c>
      <c r="B74" s="429"/>
    </row>
    <row r="75" spans="1:2" ht="12.75">
      <c r="A75" s="8">
        <v>66</v>
      </c>
      <c r="B75" s="429"/>
    </row>
    <row r="76" spans="1:2" ht="12.75">
      <c r="A76" s="8">
        <v>67</v>
      </c>
      <c r="B76" s="429"/>
    </row>
    <row r="77" spans="1:2" ht="12.75">
      <c r="A77" s="8">
        <v>68</v>
      </c>
      <c r="B77" s="429"/>
    </row>
    <row r="78" spans="1:2" ht="12.75">
      <c r="A78" s="8">
        <v>69</v>
      </c>
      <c r="B78" s="429"/>
    </row>
    <row r="79" spans="1:2" ht="12.75">
      <c r="A79" s="8">
        <v>70</v>
      </c>
      <c r="B79" s="429"/>
    </row>
    <row r="80" spans="1:2" ht="12.75">
      <c r="A80" s="8">
        <v>71</v>
      </c>
      <c r="B80" s="429"/>
    </row>
    <row r="81" spans="1:2" ht="12.75">
      <c r="A81" s="8">
        <v>72</v>
      </c>
      <c r="B81" s="429"/>
    </row>
    <row r="82" spans="1:2" ht="12.75">
      <c r="A82" s="8">
        <v>73</v>
      </c>
      <c r="B82" s="429"/>
    </row>
    <row r="83" spans="1:2" ht="12.75">
      <c r="A83" s="8">
        <v>74</v>
      </c>
      <c r="B83" s="429"/>
    </row>
    <row r="84" spans="1:2" ht="12.75">
      <c r="A84" s="8">
        <v>75</v>
      </c>
      <c r="B84" s="429"/>
    </row>
    <row r="85" spans="1:2" ht="12.75">
      <c r="A85" s="8">
        <v>76</v>
      </c>
      <c r="B85" s="429"/>
    </row>
    <row r="86" spans="1:2" ht="12.75">
      <c r="A86" s="8">
        <v>77</v>
      </c>
      <c r="B86" s="429"/>
    </row>
    <row r="87" spans="1:2" ht="12.75">
      <c r="A87" s="8">
        <v>78</v>
      </c>
      <c r="B87" s="429"/>
    </row>
    <row r="88" spans="1:2" ht="12.75">
      <c r="A88" s="8">
        <v>79</v>
      </c>
      <c r="B88" s="429"/>
    </row>
    <row r="89" spans="1:2" ht="12.75">
      <c r="A89" s="8">
        <v>80</v>
      </c>
      <c r="B89" s="429"/>
    </row>
    <row r="90" spans="1:2" ht="12.75">
      <c r="A90" s="8">
        <v>81</v>
      </c>
      <c r="B90" s="429"/>
    </row>
    <row r="91" spans="1:2" ht="12.75">
      <c r="A91" s="8">
        <v>82</v>
      </c>
      <c r="B91" s="429"/>
    </row>
    <row r="92" spans="1:2" ht="12.75">
      <c r="A92" s="8">
        <v>83</v>
      </c>
      <c r="B92" s="429"/>
    </row>
    <row r="93" spans="1:2" ht="12.75">
      <c r="A93" s="8">
        <v>84</v>
      </c>
      <c r="B93" s="429"/>
    </row>
    <row r="94" spans="1:2" ht="12.75">
      <c r="A94" s="8">
        <v>85</v>
      </c>
      <c r="B94" s="429"/>
    </row>
    <row r="95" spans="1:2" ht="12.75">
      <c r="A95" s="8">
        <v>86</v>
      </c>
      <c r="B95" s="429"/>
    </row>
    <row r="96" spans="1:2" ht="12.75">
      <c r="A96" s="8">
        <v>87</v>
      </c>
      <c r="B96" s="429"/>
    </row>
    <row r="97" spans="1:2" ht="12.75">
      <c r="A97" s="8">
        <v>88</v>
      </c>
      <c r="B97" s="429"/>
    </row>
    <row r="98" spans="1:2" ht="12.75">
      <c r="A98" s="8">
        <v>89</v>
      </c>
      <c r="B98" s="429"/>
    </row>
    <row r="99" spans="1:2" ht="12.75">
      <c r="A99" s="8">
        <v>90</v>
      </c>
      <c r="B99" s="429"/>
    </row>
    <row r="100" spans="1:2" ht="12.75">
      <c r="A100" s="8">
        <v>91</v>
      </c>
      <c r="B100" s="429"/>
    </row>
    <row r="101" spans="1:2" ht="12.75">
      <c r="A101" s="8">
        <v>92</v>
      </c>
      <c r="B101" s="429"/>
    </row>
    <row r="102" spans="1:2" ht="12.75">
      <c r="A102" s="8">
        <v>93</v>
      </c>
      <c r="B102" s="429"/>
    </row>
    <row r="103" spans="1:2" ht="12.75">
      <c r="A103" s="8">
        <v>94</v>
      </c>
      <c r="B103" s="429"/>
    </row>
    <row r="104" spans="1:2" ht="12.75">
      <c r="A104" s="8">
        <v>95</v>
      </c>
      <c r="B104" s="429"/>
    </row>
    <row r="105" spans="1:2" ht="12.75">
      <c r="A105" s="8">
        <v>96</v>
      </c>
      <c r="B105" s="429"/>
    </row>
    <row r="106" spans="1:2" ht="12.75">
      <c r="A106" s="8">
        <v>97</v>
      </c>
      <c r="B106" s="429"/>
    </row>
    <row r="107" spans="1:2" ht="12.75">
      <c r="A107" s="8">
        <v>98</v>
      </c>
      <c r="B107" s="429"/>
    </row>
    <row r="108" spans="1:2" ht="12.75">
      <c r="A108" s="8">
        <v>99</v>
      </c>
      <c r="B108" s="429"/>
    </row>
    <row r="109" spans="1:2" ht="12.75">
      <c r="A109" s="8">
        <v>100</v>
      </c>
      <c r="B109" s="429"/>
    </row>
    <row r="110" spans="1:2" ht="12.75">
      <c r="A110" s="8">
        <v>101</v>
      </c>
      <c r="B110" s="429"/>
    </row>
    <row r="111" spans="1:2" ht="12.75">
      <c r="A111" s="8">
        <v>102</v>
      </c>
      <c r="B111" s="429"/>
    </row>
    <row r="112" spans="1:2" ht="12.75">
      <c r="A112" s="8">
        <v>103</v>
      </c>
      <c r="B112" s="429"/>
    </row>
    <row r="113" spans="1:2" ht="12.75">
      <c r="A113" s="8">
        <v>104</v>
      </c>
      <c r="B113" s="429"/>
    </row>
    <row r="114" spans="1:2" ht="12.75">
      <c r="A114" s="8">
        <v>105</v>
      </c>
      <c r="B114" s="429"/>
    </row>
    <row r="115" spans="1:2" ht="12.75">
      <c r="A115" s="8">
        <v>106</v>
      </c>
      <c r="B115" s="429"/>
    </row>
    <row r="116" spans="1:2" ht="12.75">
      <c r="A116" s="8">
        <v>107</v>
      </c>
      <c r="B116" s="429"/>
    </row>
    <row r="117" spans="1:2" ht="12.75">
      <c r="A117" s="8">
        <v>108</v>
      </c>
      <c r="B117" s="429"/>
    </row>
    <row r="118" spans="1:2" ht="12.75">
      <c r="A118" s="8">
        <v>109</v>
      </c>
      <c r="B118" s="429"/>
    </row>
    <row r="119" spans="1:2" ht="12.75">
      <c r="A119" s="8">
        <v>110</v>
      </c>
      <c r="B119" s="429"/>
    </row>
    <row r="120" spans="1:2" ht="12.75">
      <c r="A120" s="8">
        <v>111</v>
      </c>
      <c r="B120" s="429"/>
    </row>
    <row r="121" spans="1:2" ht="12.75">
      <c r="A121" s="8">
        <v>112</v>
      </c>
      <c r="B121" s="429"/>
    </row>
    <row r="122" spans="1:2" ht="12.75">
      <c r="A122" s="8">
        <v>113</v>
      </c>
      <c r="B122" s="429"/>
    </row>
    <row r="123" spans="1:2" ht="12.75">
      <c r="A123" s="8">
        <v>114</v>
      </c>
      <c r="B123" s="429"/>
    </row>
    <row r="124" spans="1:2" ht="12.75">
      <c r="A124" s="8">
        <v>115</v>
      </c>
      <c r="B124" s="429"/>
    </row>
    <row r="125" spans="1:2" ht="12.75">
      <c r="A125" s="8">
        <v>116</v>
      </c>
      <c r="B125" s="429"/>
    </row>
    <row r="126" spans="1:2" ht="12.75">
      <c r="A126" s="8">
        <v>117</v>
      </c>
      <c r="B126" s="429"/>
    </row>
    <row r="127" spans="1:2" ht="12.75">
      <c r="A127" s="8">
        <v>118</v>
      </c>
      <c r="B127" s="429"/>
    </row>
    <row r="128" spans="1:2" ht="12.75">
      <c r="A128" s="8">
        <v>119</v>
      </c>
      <c r="B128" s="429"/>
    </row>
    <row r="129" spans="1:2" ht="12.75">
      <c r="A129" s="8">
        <v>120</v>
      </c>
      <c r="B129" s="429"/>
    </row>
    <row r="130" spans="1:2" ht="12.75">
      <c r="A130" s="8">
        <v>121</v>
      </c>
      <c r="B130" s="429"/>
    </row>
    <row r="131" spans="1:2" ht="12.75">
      <c r="A131" s="8">
        <v>122</v>
      </c>
      <c r="B131" s="429"/>
    </row>
    <row r="132" spans="1:2" ht="12.75">
      <c r="A132" s="8">
        <v>123</v>
      </c>
      <c r="B132" s="429"/>
    </row>
    <row r="133" spans="1:2" ht="12.75">
      <c r="A133" s="8">
        <v>124</v>
      </c>
      <c r="B133" s="429"/>
    </row>
    <row r="134" spans="1:2" ht="12.75">
      <c r="A134" s="8">
        <v>125</v>
      </c>
      <c r="B134" s="429"/>
    </row>
    <row r="135" spans="1:2" ht="12.75">
      <c r="A135" s="8">
        <v>126</v>
      </c>
      <c r="B135" s="429"/>
    </row>
    <row r="136" spans="1:2" ht="12.75">
      <c r="A136" s="8">
        <v>127</v>
      </c>
      <c r="B136" s="429"/>
    </row>
    <row r="137" spans="1:2" ht="12.75">
      <c r="A137" s="8">
        <v>128</v>
      </c>
      <c r="B137" s="429"/>
    </row>
    <row r="138" spans="1:2" ht="12.75">
      <c r="A138" s="8">
        <v>129</v>
      </c>
      <c r="B138" s="429"/>
    </row>
    <row r="139" spans="1:2" ht="12.75">
      <c r="A139" s="8">
        <v>130</v>
      </c>
      <c r="B139" s="429"/>
    </row>
    <row r="140" spans="1:2" ht="12.75">
      <c r="A140" s="8">
        <v>131</v>
      </c>
      <c r="B140" s="429"/>
    </row>
    <row r="141" spans="1:2" ht="12.75">
      <c r="A141" s="8">
        <v>132</v>
      </c>
      <c r="B141" s="429"/>
    </row>
    <row r="142" spans="1:2" ht="12.75">
      <c r="A142" s="8">
        <v>133</v>
      </c>
      <c r="B142" s="429"/>
    </row>
    <row r="143" spans="1:2" ht="12.75">
      <c r="A143" s="8">
        <v>134</v>
      </c>
      <c r="B143" s="429"/>
    </row>
    <row r="144" spans="1:2" ht="12.75">
      <c r="A144" s="8">
        <v>135</v>
      </c>
      <c r="B144" s="429"/>
    </row>
    <row r="145" spans="1:2" ht="12.75">
      <c r="A145" s="8">
        <v>136</v>
      </c>
      <c r="B145" s="429"/>
    </row>
    <row r="146" spans="1:2" ht="12.75">
      <c r="A146" s="8">
        <v>137</v>
      </c>
      <c r="B146" s="429"/>
    </row>
    <row r="147" spans="1:2" ht="12.75">
      <c r="A147" s="8">
        <v>138</v>
      </c>
      <c r="B147" s="429"/>
    </row>
    <row r="148" spans="1:2" ht="12.75">
      <c r="A148" s="8">
        <v>139</v>
      </c>
      <c r="B148" s="429"/>
    </row>
    <row r="149" spans="1:2" ht="12.75">
      <c r="A149" s="8">
        <v>140</v>
      </c>
      <c r="B149" s="429"/>
    </row>
    <row r="150" spans="1:2" ht="12.75">
      <c r="A150" s="8">
        <v>141</v>
      </c>
      <c r="B150" s="429"/>
    </row>
    <row r="151" spans="1:2" ht="12.75">
      <c r="A151" s="8">
        <v>142</v>
      </c>
      <c r="B151" s="429"/>
    </row>
    <row r="152" spans="1:2" ht="12.75">
      <c r="A152" s="8">
        <v>143</v>
      </c>
      <c r="B152" s="429"/>
    </row>
    <row r="153" spans="1:2" ht="12.75">
      <c r="A153" s="8">
        <v>144</v>
      </c>
      <c r="B153" s="429"/>
    </row>
    <row r="154" spans="1:2" ht="12.75">
      <c r="A154" s="8">
        <v>145</v>
      </c>
      <c r="B154" s="429"/>
    </row>
    <row r="155" spans="1:2" ht="12.75">
      <c r="A155" s="8">
        <v>146</v>
      </c>
      <c r="B155" s="429"/>
    </row>
    <row r="156" spans="1:2" ht="12.75">
      <c r="A156" s="8">
        <v>147</v>
      </c>
      <c r="B156" s="429"/>
    </row>
    <row r="157" spans="1:2" ht="12.75">
      <c r="A157" s="8">
        <v>148</v>
      </c>
      <c r="B157" s="429"/>
    </row>
    <row r="158" spans="1:2" ht="12.75">
      <c r="A158" s="8">
        <v>149</v>
      </c>
      <c r="B158" s="429"/>
    </row>
    <row r="159" spans="1:2" ht="12.75">
      <c r="A159" s="8">
        <v>150</v>
      </c>
      <c r="B159" s="429"/>
    </row>
    <row r="160" spans="1:2" ht="12.75">
      <c r="A160" s="8">
        <v>151</v>
      </c>
      <c r="B160" s="429"/>
    </row>
    <row r="161" spans="1:2" ht="12.75">
      <c r="A161" s="8">
        <v>152</v>
      </c>
      <c r="B161" s="429"/>
    </row>
    <row r="162" spans="1:2" ht="12.75">
      <c r="A162" s="8">
        <v>153</v>
      </c>
      <c r="B162" s="429"/>
    </row>
    <row r="163" spans="1:2" ht="12.75">
      <c r="A163" s="8">
        <v>154</v>
      </c>
      <c r="B163" s="429"/>
    </row>
    <row r="164" spans="1:2" ht="12.75">
      <c r="A164" s="8">
        <v>155</v>
      </c>
      <c r="B164" s="429"/>
    </row>
    <row r="165" spans="1:2" ht="12.75">
      <c r="A165" s="8">
        <v>156</v>
      </c>
      <c r="B165" s="429"/>
    </row>
    <row r="166" spans="1:2" ht="12.75">
      <c r="A166" s="8">
        <v>157</v>
      </c>
      <c r="B166" s="429"/>
    </row>
    <row r="167" spans="1:2" ht="12.75">
      <c r="A167" s="8">
        <v>158</v>
      </c>
      <c r="B167" s="429"/>
    </row>
    <row r="168" spans="1:2" ht="12.75">
      <c r="A168" s="8">
        <v>159</v>
      </c>
      <c r="B168" s="429"/>
    </row>
    <row r="169" spans="1:2" ht="12.75">
      <c r="A169" s="8">
        <v>160</v>
      </c>
      <c r="B169" s="429"/>
    </row>
    <row r="170" spans="1:2" ht="12.75">
      <c r="A170" s="8">
        <v>161</v>
      </c>
      <c r="B170" s="429"/>
    </row>
    <row r="171" spans="1:2" ht="12.75">
      <c r="A171" s="8">
        <v>162</v>
      </c>
      <c r="B171" s="429"/>
    </row>
    <row r="172" spans="1:2" ht="12.75">
      <c r="A172" s="8">
        <v>163</v>
      </c>
      <c r="B172" s="429"/>
    </row>
    <row r="173" spans="1:2" ht="12.75">
      <c r="A173" s="8">
        <v>164</v>
      </c>
      <c r="B173" s="429"/>
    </row>
    <row r="174" spans="1:2" ht="12.75">
      <c r="A174" s="8">
        <v>165</v>
      </c>
      <c r="B174" s="429"/>
    </row>
    <row r="175" spans="1:2" ht="12.75">
      <c r="A175" s="8">
        <v>166</v>
      </c>
      <c r="B175" s="429"/>
    </row>
    <row r="176" spans="1:2" ht="12.75">
      <c r="A176" s="8">
        <v>167</v>
      </c>
      <c r="B176" s="429"/>
    </row>
    <row r="177" spans="1:2" ht="12.75">
      <c r="A177" s="8">
        <v>168</v>
      </c>
      <c r="B177" s="429"/>
    </row>
    <row r="178" spans="1:2" ht="12.75">
      <c r="A178" s="8">
        <v>169</v>
      </c>
      <c r="B178" s="429"/>
    </row>
    <row r="179" spans="1:2" ht="12.75">
      <c r="A179" s="8">
        <v>170</v>
      </c>
      <c r="B179" s="429"/>
    </row>
    <row r="180" spans="1:2" ht="12.75">
      <c r="A180" s="8">
        <v>171</v>
      </c>
      <c r="B180" s="429"/>
    </row>
    <row r="181" spans="1:2" ht="12.75">
      <c r="A181" s="8">
        <v>172</v>
      </c>
      <c r="B181" s="429"/>
    </row>
    <row r="182" spans="1:2" ht="12.75">
      <c r="A182" s="8">
        <v>173</v>
      </c>
      <c r="B182" s="429"/>
    </row>
    <row r="183" spans="1:2" ht="12.75">
      <c r="A183" s="8">
        <v>174</v>
      </c>
      <c r="B183" s="429"/>
    </row>
    <row r="184" spans="1:2" ht="12.75">
      <c r="A184" s="8">
        <v>175</v>
      </c>
      <c r="B184" s="429"/>
    </row>
    <row r="185" spans="1:2" ht="12.75">
      <c r="A185" s="8">
        <v>176</v>
      </c>
      <c r="B185" s="429"/>
    </row>
    <row r="186" spans="1:2" ht="12.75">
      <c r="A186" s="8">
        <v>177</v>
      </c>
      <c r="B186" s="429"/>
    </row>
    <row r="187" spans="1:2" ht="12.75">
      <c r="A187" s="8">
        <v>178</v>
      </c>
      <c r="B187" s="429"/>
    </row>
    <row r="188" spans="1:2" ht="12.75">
      <c r="A188" s="8">
        <v>179</v>
      </c>
      <c r="B188" s="429"/>
    </row>
    <row r="189" spans="1:2" ht="12.75">
      <c r="A189" s="8">
        <v>180</v>
      </c>
      <c r="B189" s="429"/>
    </row>
    <row r="190" spans="1:2" ht="12.75">
      <c r="A190" s="8">
        <v>181</v>
      </c>
      <c r="B190" s="429"/>
    </row>
    <row r="191" spans="1:2" ht="12.75">
      <c r="A191" s="8">
        <v>182</v>
      </c>
      <c r="B191" s="429"/>
    </row>
    <row r="192" spans="1:2" ht="12.75">
      <c r="A192" s="8">
        <v>183</v>
      </c>
      <c r="B192" s="429"/>
    </row>
    <row r="193" spans="1:2" ht="12.75">
      <c r="A193" s="8">
        <v>184</v>
      </c>
      <c r="B193" s="429"/>
    </row>
    <row r="194" spans="1:2" ht="12.75">
      <c r="A194" s="8">
        <v>185</v>
      </c>
      <c r="B194" s="429"/>
    </row>
    <row r="195" spans="1:2" ht="12.75">
      <c r="A195" s="8">
        <v>186</v>
      </c>
      <c r="B195" s="429"/>
    </row>
    <row r="196" spans="1:2" ht="12.75">
      <c r="A196" s="8">
        <v>187</v>
      </c>
      <c r="B196" s="429"/>
    </row>
    <row r="197" spans="1:2" ht="12.75">
      <c r="A197" s="8">
        <v>188</v>
      </c>
      <c r="B197" s="429"/>
    </row>
    <row r="198" spans="1:2" ht="12.75">
      <c r="A198" s="8">
        <v>189</v>
      </c>
      <c r="B198" s="429"/>
    </row>
    <row r="199" spans="1:2" ht="12.75">
      <c r="A199" s="8">
        <v>190</v>
      </c>
      <c r="B199" s="429"/>
    </row>
    <row r="200" spans="1:2" ht="12.75">
      <c r="A200" s="8">
        <v>191</v>
      </c>
      <c r="B200" s="429"/>
    </row>
    <row r="201" spans="1:2" ht="12.75">
      <c r="A201" s="8">
        <v>192</v>
      </c>
      <c r="B201" s="429"/>
    </row>
    <row r="202" spans="1:2" ht="12.75">
      <c r="A202" s="8">
        <v>193</v>
      </c>
      <c r="B202" s="429"/>
    </row>
    <row r="203" spans="1:2" ht="12.75">
      <c r="A203" s="8">
        <v>194</v>
      </c>
      <c r="B203" s="429"/>
    </row>
    <row r="204" spans="1:2" ht="12.75">
      <c r="A204" s="8">
        <v>195</v>
      </c>
      <c r="B204" s="429"/>
    </row>
    <row r="205" spans="1:2" ht="12.75">
      <c r="A205" s="8">
        <v>196</v>
      </c>
      <c r="B205" s="429"/>
    </row>
    <row r="206" spans="1:2" ht="12.75">
      <c r="A206" s="8">
        <v>197</v>
      </c>
      <c r="B206" s="429"/>
    </row>
    <row r="207" spans="1:2" ht="12.75">
      <c r="A207" s="8">
        <v>198</v>
      </c>
      <c r="B207" s="429"/>
    </row>
    <row r="208" spans="1:2" ht="12.75">
      <c r="A208" s="8">
        <v>199</v>
      </c>
      <c r="B208" s="429"/>
    </row>
    <row r="209" spans="1:2" ht="12.75">
      <c r="A209" s="8">
        <v>200</v>
      </c>
      <c r="B209" s="429"/>
    </row>
    <row r="210" spans="1:2" ht="12.75">
      <c r="A210" s="8">
        <v>201</v>
      </c>
      <c r="B210" s="429"/>
    </row>
    <row r="211" spans="1:2" ht="12.75">
      <c r="A211" s="8">
        <v>202</v>
      </c>
      <c r="B211" s="429"/>
    </row>
    <row r="212" spans="1:2" ht="12.75">
      <c r="A212" s="8">
        <v>203</v>
      </c>
      <c r="B212" s="429"/>
    </row>
    <row r="213" spans="1:2" ht="12.75">
      <c r="A213" s="8">
        <v>204</v>
      </c>
      <c r="B213" s="429"/>
    </row>
    <row r="214" spans="1:2" ht="12.75">
      <c r="A214" s="8">
        <v>205</v>
      </c>
      <c r="B214" s="429"/>
    </row>
    <row r="215" spans="1:2" ht="12.75">
      <c r="A215" s="8">
        <v>206</v>
      </c>
      <c r="B215" s="429"/>
    </row>
    <row r="216" spans="1:2" ht="12.75">
      <c r="A216" s="8">
        <v>207</v>
      </c>
      <c r="B216" s="429"/>
    </row>
    <row r="217" spans="1:2" ht="12.75">
      <c r="A217" s="8">
        <v>208</v>
      </c>
      <c r="B217" s="429"/>
    </row>
    <row r="218" spans="1:2" ht="12.75">
      <c r="A218" s="8">
        <v>209</v>
      </c>
      <c r="B218" s="429"/>
    </row>
    <row r="219" spans="1:2" ht="12.75">
      <c r="A219" s="8">
        <v>210</v>
      </c>
      <c r="B219" s="429"/>
    </row>
    <row r="220" spans="1:2" ht="12.75">
      <c r="A220" s="8">
        <v>211</v>
      </c>
      <c r="B220" s="429"/>
    </row>
    <row r="221" spans="1:2" ht="12.75">
      <c r="A221" s="8">
        <v>212</v>
      </c>
      <c r="B221" s="429"/>
    </row>
    <row r="222" spans="1:2" ht="12.75">
      <c r="A222" s="8">
        <v>213</v>
      </c>
      <c r="B222" s="429"/>
    </row>
    <row r="223" spans="1:2" ht="12.75">
      <c r="A223" s="8">
        <v>214</v>
      </c>
      <c r="B223" s="429"/>
    </row>
    <row r="224" spans="1:2" ht="12.75">
      <c r="A224" s="8">
        <v>215</v>
      </c>
      <c r="B224" s="429"/>
    </row>
    <row r="225" spans="1:2" ht="12.75">
      <c r="A225" s="8">
        <v>216</v>
      </c>
      <c r="B225" s="429"/>
    </row>
    <row r="226" spans="1:2" ht="12.75">
      <c r="A226" s="8">
        <v>217</v>
      </c>
      <c r="B226" s="429"/>
    </row>
    <row r="227" spans="1:2" ht="12.75">
      <c r="A227" s="8">
        <v>218</v>
      </c>
      <c r="B227" s="429"/>
    </row>
    <row r="228" spans="1:2" ht="12.75">
      <c r="A228" s="8">
        <v>219</v>
      </c>
      <c r="B228" s="429"/>
    </row>
    <row r="229" spans="1:2" ht="12.75">
      <c r="A229" s="8">
        <v>220</v>
      </c>
      <c r="B229" s="429"/>
    </row>
    <row r="230" spans="1:2" ht="12.75">
      <c r="A230" s="8">
        <v>221</v>
      </c>
      <c r="B230" s="429"/>
    </row>
    <row r="231" spans="1:2" ht="12.75">
      <c r="A231" s="8">
        <v>222</v>
      </c>
      <c r="B231" s="429"/>
    </row>
    <row r="232" spans="1:2" ht="12.75">
      <c r="A232" s="8">
        <v>223</v>
      </c>
      <c r="B232" s="429"/>
    </row>
    <row r="233" spans="1:2" ht="12.75">
      <c r="A233" s="8">
        <v>224</v>
      </c>
      <c r="B233" s="429"/>
    </row>
    <row r="234" spans="1:2" ht="12.75">
      <c r="A234" s="8">
        <v>225</v>
      </c>
      <c r="B234" s="429"/>
    </row>
    <row r="235" spans="1:2" ht="12.75">
      <c r="A235" s="8">
        <v>226</v>
      </c>
      <c r="B235" s="429"/>
    </row>
    <row r="236" spans="1:2" ht="12.75">
      <c r="A236" s="8">
        <v>227</v>
      </c>
      <c r="B236" s="429"/>
    </row>
    <row r="237" spans="1:2" ht="12.75">
      <c r="A237" s="8">
        <v>228</v>
      </c>
      <c r="B237" s="429"/>
    </row>
    <row r="238" spans="1:2" ht="12.75">
      <c r="A238" s="8">
        <v>229</v>
      </c>
      <c r="B238" s="429"/>
    </row>
    <row r="239" spans="1:2" ht="12.75">
      <c r="A239" s="8">
        <v>230</v>
      </c>
      <c r="B239" s="429"/>
    </row>
    <row r="240" spans="1:2" ht="12.75">
      <c r="A240" s="8">
        <v>231</v>
      </c>
      <c r="B240" s="429"/>
    </row>
    <row r="241" spans="1:2" ht="12.75">
      <c r="A241" s="8">
        <v>232</v>
      </c>
      <c r="B241" s="429"/>
    </row>
    <row r="242" spans="1:2" ht="12.75">
      <c r="A242" s="8">
        <v>233</v>
      </c>
      <c r="B242" s="429"/>
    </row>
    <row r="243" spans="1:2" ht="12.75">
      <c r="A243" s="8">
        <v>234</v>
      </c>
      <c r="B243" s="429"/>
    </row>
    <row r="244" spans="1:2" ht="12.75">
      <c r="A244" s="8">
        <v>235</v>
      </c>
      <c r="B244" s="429"/>
    </row>
    <row r="245" spans="1:2" ht="12.75">
      <c r="A245" s="8">
        <v>236</v>
      </c>
      <c r="B245" s="429"/>
    </row>
    <row r="246" spans="1:2" ht="12.75">
      <c r="A246" s="8">
        <v>237</v>
      </c>
      <c r="B246" s="429"/>
    </row>
    <row r="247" spans="1:2" ht="12.75">
      <c r="A247" s="8">
        <v>238</v>
      </c>
      <c r="B247" s="429"/>
    </row>
    <row r="248" spans="1:2" ht="12.75">
      <c r="A248" s="8">
        <v>239</v>
      </c>
      <c r="B248" s="429"/>
    </row>
    <row r="249" spans="1:2" ht="12.75">
      <c r="A249" s="8">
        <v>240</v>
      </c>
      <c r="B249" s="429"/>
    </row>
    <row r="250" spans="1:2" ht="12.75">
      <c r="A250" s="8">
        <v>241</v>
      </c>
      <c r="B250" s="429"/>
    </row>
    <row r="251" spans="1:2" ht="12.75">
      <c r="A251" s="8">
        <v>242</v>
      </c>
      <c r="B251" s="429"/>
    </row>
    <row r="252" spans="1:2" ht="12.75">
      <c r="A252" s="8">
        <v>243</v>
      </c>
      <c r="B252" s="429"/>
    </row>
    <row r="253" spans="1:2" ht="12.75">
      <c r="A253" s="8">
        <v>244</v>
      </c>
      <c r="B253" s="429"/>
    </row>
    <row r="254" spans="1:2" ht="12.75">
      <c r="A254" s="8">
        <v>245</v>
      </c>
      <c r="B254" s="429"/>
    </row>
    <row r="255" spans="1:2" ht="12.75">
      <c r="A255" s="8">
        <v>246</v>
      </c>
      <c r="B255" s="429"/>
    </row>
    <row r="256" spans="1:2" ht="12.75">
      <c r="A256" s="8">
        <v>247</v>
      </c>
      <c r="B256" s="429"/>
    </row>
    <row r="257" spans="1:2" ht="12.75">
      <c r="A257" s="8">
        <v>248</v>
      </c>
      <c r="B257" s="429"/>
    </row>
    <row r="258" spans="1:2" ht="12.75">
      <c r="A258" s="8">
        <v>249</v>
      </c>
      <c r="B258" s="429"/>
    </row>
    <row r="259" spans="1:2" ht="12.75">
      <c r="A259" s="8">
        <v>250</v>
      </c>
      <c r="B259" s="429"/>
    </row>
    <row r="260" spans="1:2" ht="12.75">
      <c r="A260" s="8">
        <v>251</v>
      </c>
      <c r="B260" s="429"/>
    </row>
    <row r="261" spans="1:2" ht="12.75">
      <c r="A261" s="8">
        <v>252</v>
      </c>
      <c r="B261" s="429"/>
    </row>
    <row r="262" spans="1:2" ht="12.75">
      <c r="A262" s="9">
        <v>253</v>
      </c>
      <c r="B262" s="430"/>
    </row>
    <row r="265" ht="13.5" thickBot="1">
      <c r="A265" s="3" t="s">
        <v>223</v>
      </c>
    </row>
    <row r="266" spans="1:2" ht="12.75">
      <c r="A266" s="431"/>
      <c r="B266" s="431"/>
    </row>
    <row r="267" spans="1:2" ht="12.75">
      <c r="A267" s="432"/>
      <c r="B267" s="433"/>
    </row>
    <row r="268" spans="1:2" ht="12.75">
      <c r="A268" s="432"/>
      <c r="B268" s="434"/>
    </row>
    <row r="269" spans="1:2" ht="12.75">
      <c r="A269" s="432"/>
      <c r="B269" s="434"/>
    </row>
    <row r="270" spans="1:2" ht="12.75">
      <c r="A270" s="432"/>
      <c r="B270" s="433"/>
    </row>
    <row r="271" spans="1:2" ht="12.75">
      <c r="A271" s="432"/>
      <c r="B271" s="433"/>
    </row>
    <row r="272" spans="1:2" ht="12.75">
      <c r="A272" s="432"/>
      <c r="B272" s="434"/>
    </row>
    <row r="273" spans="1:2" ht="12.75">
      <c r="A273" s="432"/>
      <c r="B273" s="435"/>
    </row>
    <row r="274" spans="1:2" ht="12.75">
      <c r="A274" s="432"/>
      <c r="B274" s="434"/>
    </row>
    <row r="275" spans="1:2" ht="12.75">
      <c r="A275" s="432"/>
      <c r="B275" s="434"/>
    </row>
    <row r="276" spans="1:2" ht="12.75">
      <c r="A276" s="432"/>
      <c r="B276" s="436"/>
    </row>
    <row r="277" spans="1:2" ht="12.75">
      <c r="A277" s="432"/>
      <c r="B277" s="436"/>
    </row>
    <row r="278" spans="1:2" ht="12.75">
      <c r="A278" s="432"/>
      <c r="B278" s="436"/>
    </row>
    <row r="279" spans="1:2" ht="12.75">
      <c r="A279" s="432"/>
      <c r="B279" s="436"/>
    </row>
    <row r="280" spans="1:2" ht="13.5" thickBot="1">
      <c r="A280" s="437"/>
      <c r="B280" s="438"/>
    </row>
    <row r="281" spans="1:2" ht="12.75">
      <c r="A281" s="238"/>
      <c r="B281" s="1"/>
    </row>
    <row r="282" spans="1:2" ht="12.75">
      <c r="A282" s="238"/>
      <c r="B282" s="1"/>
    </row>
    <row r="283" spans="1:3" ht="12.75">
      <c r="A283" s="240" t="s">
        <v>224</v>
      </c>
      <c r="B283" s="242"/>
      <c r="C283" s="245"/>
    </row>
    <row r="284" spans="1:3" ht="12.75">
      <c r="A284" s="241" t="s">
        <v>225</v>
      </c>
      <c r="B284" s="246"/>
      <c r="C284" s="246"/>
    </row>
    <row r="285" spans="1:3" ht="12.75">
      <c r="A285" s="241" t="s">
        <v>226</v>
      </c>
      <c r="B285" s="247"/>
      <c r="C285" s="247"/>
    </row>
    <row r="286" spans="1:3" ht="12.75">
      <c r="A286" s="67" t="s">
        <v>33</v>
      </c>
      <c r="B286" s="243"/>
      <c r="C286" s="100"/>
    </row>
    <row r="287" spans="1:2" ht="12.75">
      <c r="A287" s="66"/>
      <c r="B287" s="66"/>
    </row>
    <row r="288" spans="1:2" ht="12.75">
      <c r="A288" s="66"/>
      <c r="B288" s="66"/>
    </row>
    <row r="289" spans="1:3" ht="12.75">
      <c r="A289" s="411" t="s">
        <v>227</v>
      </c>
      <c r="B289" s="244"/>
      <c r="C289" s="248">
        <f>0.15*(B277+B278)</f>
        <v>0</v>
      </c>
    </row>
    <row r="290" spans="1:3" ht="12.75">
      <c r="A290" s="204"/>
      <c r="B290" s="66"/>
      <c r="C290" s="66"/>
    </row>
    <row r="291" spans="1:3" ht="12.75">
      <c r="A291" s="204"/>
      <c r="B291" s="66"/>
      <c r="C291" s="66"/>
    </row>
    <row r="292" ht="12.75">
      <c r="D292" s="2"/>
    </row>
    <row r="293" ht="12.75">
      <c r="A293" s="3" t="s">
        <v>197</v>
      </c>
    </row>
    <row r="294" spans="1:10" ht="12.75">
      <c r="A294" s="261"/>
      <c r="B294" s="487" t="s">
        <v>34</v>
      </c>
      <c r="C294" s="488"/>
      <c r="D294" s="489"/>
      <c r="E294" s="487" t="s">
        <v>35</v>
      </c>
      <c r="F294" s="489"/>
      <c r="G294" s="66"/>
      <c r="H294" s="66"/>
      <c r="I294" s="66"/>
      <c r="J294" s="66"/>
    </row>
    <row r="295" spans="1:8" ht="13.5" thickBot="1">
      <c r="A295" s="257" t="s">
        <v>3</v>
      </c>
      <c r="B295" s="258" t="s">
        <v>4</v>
      </c>
      <c r="C295" s="262" t="s">
        <v>36</v>
      </c>
      <c r="D295" s="259" t="s">
        <v>5</v>
      </c>
      <c r="E295" s="258" t="s">
        <v>37</v>
      </c>
      <c r="F295" s="260" t="s">
        <v>38</v>
      </c>
      <c r="G295" s="75" t="s">
        <v>77</v>
      </c>
      <c r="H295" s="75"/>
    </row>
    <row r="296" spans="1:8" ht="13.5" thickTop="1">
      <c r="A296" s="76">
        <v>1</v>
      </c>
      <c r="B296" s="255"/>
      <c r="C296" s="312"/>
      <c r="D296" s="252"/>
      <c r="E296" s="70"/>
      <c r="F296" s="104"/>
      <c r="G296" s="65"/>
      <c r="H296" s="15"/>
    </row>
    <row r="297" spans="1:8" ht="12.75">
      <c r="A297" s="70">
        <v>2</v>
      </c>
      <c r="B297" s="115"/>
      <c r="C297" s="249"/>
      <c r="D297" s="253"/>
      <c r="E297" s="131"/>
      <c r="F297" s="104"/>
      <c r="G297" s="65"/>
      <c r="H297" s="15"/>
    </row>
    <row r="298" spans="1:8" ht="12.75">
      <c r="A298" s="76">
        <v>3</v>
      </c>
      <c r="B298" s="115"/>
      <c r="C298" s="249"/>
      <c r="D298" s="253"/>
      <c r="E298" s="131"/>
      <c r="F298" s="104"/>
      <c r="G298" s="65"/>
      <c r="H298" s="15"/>
    </row>
    <row r="299" spans="1:8" ht="12.75">
      <c r="A299" s="70">
        <v>4</v>
      </c>
      <c r="B299" s="115"/>
      <c r="C299" s="249"/>
      <c r="D299" s="253"/>
      <c r="E299" s="131"/>
      <c r="F299" s="104"/>
      <c r="G299" s="65"/>
      <c r="H299" s="15"/>
    </row>
    <row r="300" spans="1:8" ht="12.75">
      <c r="A300" s="76">
        <v>5</v>
      </c>
      <c r="B300" s="115"/>
      <c r="C300" s="249"/>
      <c r="D300" s="253"/>
      <c r="E300" s="131"/>
      <c r="F300" s="104"/>
      <c r="G300" s="65"/>
      <c r="H300" s="15"/>
    </row>
    <row r="301" spans="1:8" ht="12.75">
      <c r="A301" s="70">
        <v>6</v>
      </c>
      <c r="B301" s="115"/>
      <c r="C301" s="249"/>
      <c r="D301" s="253"/>
      <c r="E301" s="131"/>
      <c r="F301" s="104"/>
      <c r="G301" s="65"/>
      <c r="H301" s="15"/>
    </row>
    <row r="302" spans="1:8" ht="12.75">
      <c r="A302" s="76">
        <v>7</v>
      </c>
      <c r="B302" s="115"/>
      <c r="C302" s="249"/>
      <c r="D302" s="253"/>
      <c r="E302" s="131"/>
      <c r="F302" s="104"/>
      <c r="G302" s="65"/>
      <c r="H302" s="15"/>
    </row>
    <row r="303" spans="1:8" ht="12.75">
      <c r="A303" s="70">
        <v>8</v>
      </c>
      <c r="B303" s="115"/>
      <c r="C303" s="249"/>
      <c r="D303" s="253"/>
      <c r="E303" s="131"/>
      <c r="F303" s="104"/>
      <c r="G303" s="65"/>
      <c r="H303" s="15"/>
    </row>
    <row r="304" spans="1:8" ht="12.75">
      <c r="A304" s="76">
        <v>9</v>
      </c>
      <c r="B304" s="115"/>
      <c r="C304" s="249"/>
      <c r="D304" s="253"/>
      <c r="E304" s="131"/>
      <c r="F304" s="104"/>
      <c r="G304" s="65"/>
      <c r="H304" s="15"/>
    </row>
    <row r="305" spans="1:8" ht="12.75">
      <c r="A305" s="70">
        <v>10</v>
      </c>
      <c r="B305" s="115"/>
      <c r="C305" s="249"/>
      <c r="D305" s="253"/>
      <c r="E305" s="131"/>
      <c r="F305" s="104"/>
      <c r="G305" s="65"/>
      <c r="H305" s="15"/>
    </row>
    <row r="306" spans="1:8" ht="12.75">
      <c r="A306" s="76">
        <v>11</v>
      </c>
      <c r="B306" s="115"/>
      <c r="C306" s="249"/>
      <c r="D306" s="253"/>
      <c r="E306" s="131"/>
      <c r="F306" s="104"/>
      <c r="G306" s="65"/>
      <c r="H306" s="15"/>
    </row>
    <row r="307" spans="1:8" ht="12.75">
      <c r="A307" s="70">
        <v>12</v>
      </c>
      <c r="B307" s="115"/>
      <c r="C307" s="249"/>
      <c r="D307" s="253"/>
      <c r="E307" s="131"/>
      <c r="F307" s="104"/>
      <c r="G307" s="65"/>
      <c r="H307" s="15"/>
    </row>
    <row r="308" spans="1:8" ht="12.75">
      <c r="A308" s="76">
        <v>13</v>
      </c>
      <c r="B308" s="115"/>
      <c r="C308" s="249"/>
      <c r="D308" s="253"/>
      <c r="E308" s="131"/>
      <c r="F308" s="104"/>
      <c r="G308" s="65"/>
      <c r="H308" s="15"/>
    </row>
    <row r="309" spans="1:8" ht="12.75">
      <c r="A309" s="70">
        <v>14</v>
      </c>
      <c r="B309" s="115"/>
      <c r="C309" s="249"/>
      <c r="D309" s="253"/>
      <c r="E309" s="131"/>
      <c r="F309" s="104"/>
      <c r="G309" s="65"/>
      <c r="H309" s="15"/>
    </row>
    <row r="310" spans="1:8" ht="13.5" thickBot="1">
      <c r="A310" s="250">
        <v>15</v>
      </c>
      <c r="B310" s="256"/>
      <c r="C310" s="251"/>
      <c r="D310" s="254"/>
      <c r="E310" s="311"/>
      <c r="F310" s="107"/>
      <c r="G310" s="65"/>
      <c r="H310" s="15"/>
    </row>
    <row r="311" spans="4:8" ht="12.75">
      <c r="D311" s="67" t="s">
        <v>55</v>
      </c>
      <c r="E311" s="71"/>
      <c r="F311" s="110"/>
      <c r="G311" s="65"/>
      <c r="H311" s="65"/>
    </row>
    <row r="312" spans="7:8" ht="12.75">
      <c r="G312" s="66"/>
      <c r="H312" s="1"/>
    </row>
    <row r="313" spans="7:9" ht="12.75">
      <c r="G313" s="66"/>
      <c r="H313" s="66"/>
      <c r="I313" s="66"/>
    </row>
    <row r="339" ht="12.75">
      <c r="B339" s="3" t="s">
        <v>228</v>
      </c>
    </row>
    <row r="342" ht="12.75">
      <c r="A342" s="3" t="s">
        <v>229</v>
      </c>
    </row>
    <row r="343" spans="1:7" ht="12.75">
      <c r="A343" s="272"/>
      <c r="B343" s="272"/>
      <c r="C343" s="245" t="s">
        <v>35</v>
      </c>
      <c r="D343" s="273"/>
      <c r="E343" s="274"/>
      <c r="F343" s="245"/>
      <c r="G343" s="273"/>
    </row>
    <row r="344" spans="1:7" ht="13.5" thickBot="1">
      <c r="A344" s="275" t="s">
        <v>3</v>
      </c>
      <c r="B344" s="275"/>
      <c r="C344" s="276" t="s">
        <v>37</v>
      </c>
      <c r="D344" s="277"/>
      <c r="E344" s="278"/>
      <c r="F344" s="276"/>
      <c r="G344" s="277"/>
    </row>
    <row r="345" spans="1:7" ht="13.5" thickTop="1">
      <c r="A345" s="92">
        <f aca="true" t="shared" si="0" ref="A345:A359">A296</f>
        <v>1</v>
      </c>
      <c r="B345" s="279"/>
      <c r="C345" s="10"/>
      <c r="D345" s="280"/>
      <c r="E345" s="281"/>
      <c r="F345" s="282"/>
      <c r="G345" s="283"/>
    </row>
    <row r="346" spans="1:7" ht="12.75">
      <c r="A346" s="92">
        <f t="shared" si="0"/>
        <v>2</v>
      </c>
      <c r="B346" s="279"/>
      <c r="C346" s="10"/>
      <c r="D346" s="280"/>
      <c r="E346" s="281"/>
      <c r="F346" s="282"/>
      <c r="G346" s="283"/>
    </row>
    <row r="347" spans="1:7" ht="12.75">
      <c r="A347" s="92">
        <f t="shared" si="0"/>
        <v>3</v>
      </c>
      <c r="B347" s="279"/>
      <c r="C347" s="10"/>
      <c r="D347" s="280"/>
      <c r="E347" s="281"/>
      <c r="F347" s="282"/>
      <c r="G347" s="283"/>
    </row>
    <row r="348" spans="1:7" ht="12.75">
      <c r="A348" s="92">
        <f t="shared" si="0"/>
        <v>4</v>
      </c>
      <c r="B348" s="279"/>
      <c r="C348" s="10"/>
      <c r="D348" s="280"/>
      <c r="E348" s="281"/>
      <c r="F348" s="282"/>
      <c r="G348" s="283"/>
    </row>
    <row r="349" spans="1:7" ht="12.75">
      <c r="A349" s="92">
        <f t="shared" si="0"/>
        <v>5</v>
      </c>
      <c r="B349" s="279"/>
      <c r="C349" s="10"/>
      <c r="D349" s="280"/>
      <c r="E349" s="281"/>
      <c r="F349" s="282"/>
      <c r="G349" s="283"/>
    </row>
    <row r="350" spans="1:7" ht="12.75">
      <c r="A350" s="92">
        <f t="shared" si="0"/>
        <v>6</v>
      </c>
      <c r="B350" s="279"/>
      <c r="C350" s="10"/>
      <c r="D350" s="280"/>
      <c r="E350" s="281"/>
      <c r="F350" s="282"/>
      <c r="G350" s="283"/>
    </row>
    <row r="351" spans="1:7" ht="12.75">
      <c r="A351" s="92">
        <f t="shared" si="0"/>
        <v>7</v>
      </c>
      <c r="B351" s="279"/>
      <c r="C351" s="10"/>
      <c r="D351" s="280"/>
      <c r="E351" s="281"/>
      <c r="F351" s="282"/>
      <c r="G351" s="283"/>
    </row>
    <row r="352" spans="1:9" ht="12.75">
      <c r="A352" s="92">
        <f t="shared" si="0"/>
        <v>8</v>
      </c>
      <c r="B352" s="279"/>
      <c r="C352" s="10"/>
      <c r="D352" s="280"/>
      <c r="E352" s="281"/>
      <c r="F352" s="282"/>
      <c r="G352" s="283"/>
      <c r="I352" s="4"/>
    </row>
    <row r="353" spans="1:9" ht="12.75">
      <c r="A353" s="92">
        <f t="shared" si="0"/>
        <v>9</v>
      </c>
      <c r="B353" s="279"/>
      <c r="C353" s="10"/>
      <c r="D353" s="280"/>
      <c r="E353" s="281"/>
      <c r="F353" s="282"/>
      <c r="G353" s="283"/>
      <c r="I353" s="4"/>
    </row>
    <row r="354" spans="1:7" ht="12.75">
      <c r="A354" s="92">
        <f t="shared" si="0"/>
        <v>10</v>
      </c>
      <c r="B354" s="279"/>
      <c r="C354" s="10"/>
      <c r="D354" s="280"/>
      <c r="E354" s="281"/>
      <c r="F354" s="282"/>
      <c r="G354" s="283"/>
    </row>
    <row r="355" spans="1:7" ht="12.75">
      <c r="A355" s="92">
        <f t="shared" si="0"/>
        <v>11</v>
      </c>
      <c r="B355" s="279"/>
      <c r="C355" s="10"/>
      <c r="D355" s="280"/>
      <c r="E355" s="281"/>
      <c r="F355" s="282"/>
      <c r="G355" s="283"/>
    </row>
    <row r="356" spans="1:7" ht="12.75">
      <c r="A356" s="92">
        <f t="shared" si="0"/>
        <v>12</v>
      </c>
      <c r="B356" s="279"/>
      <c r="C356" s="10"/>
      <c r="D356" s="280"/>
      <c r="E356" s="281"/>
      <c r="F356" s="282"/>
      <c r="G356" s="283"/>
    </row>
    <row r="357" spans="1:7" ht="12.75">
      <c r="A357" s="92">
        <f t="shared" si="0"/>
        <v>13</v>
      </c>
      <c r="B357" s="279"/>
      <c r="C357" s="10"/>
      <c r="D357" s="280"/>
      <c r="E357" s="281"/>
      <c r="F357" s="282"/>
      <c r="G357" s="283"/>
    </row>
    <row r="358" spans="1:7" ht="12.75">
      <c r="A358" s="92">
        <f t="shared" si="0"/>
        <v>14</v>
      </c>
      <c r="B358" s="279"/>
      <c r="C358" s="10"/>
      <c r="D358" s="280"/>
      <c r="E358" s="281"/>
      <c r="F358" s="282"/>
      <c r="G358" s="283"/>
    </row>
    <row r="359" spans="1:7" ht="13.5" thickBot="1">
      <c r="A359" s="284">
        <f t="shared" si="0"/>
        <v>15</v>
      </c>
      <c r="B359" s="313"/>
      <c r="C359" s="285"/>
      <c r="D359" s="286"/>
      <c r="E359" s="287"/>
      <c r="F359" s="288"/>
      <c r="G359" s="289"/>
    </row>
    <row r="360" spans="1:7" ht="12.75">
      <c r="A360" s="269" t="s">
        <v>39</v>
      </c>
      <c r="B360" s="290"/>
      <c r="C360" s="10"/>
      <c r="D360" s="204"/>
      <c r="E360" s="269" t="s">
        <v>42</v>
      </c>
      <c r="F360" s="204"/>
      <c r="G360" s="291"/>
    </row>
    <row r="361" spans="1:7" ht="12.75">
      <c r="A361" s="269" t="s">
        <v>40</v>
      </c>
      <c r="B361" s="290"/>
      <c r="C361" s="292"/>
      <c r="D361" s="204"/>
      <c r="E361" s="269" t="s">
        <v>43</v>
      </c>
      <c r="F361" s="204"/>
      <c r="G361" s="293"/>
    </row>
    <row r="362" spans="1:7" ht="12.75">
      <c r="A362" s="269" t="s">
        <v>41</v>
      </c>
      <c r="B362" s="290"/>
      <c r="C362" s="294"/>
      <c r="D362" s="204"/>
      <c r="E362" s="269" t="s">
        <v>44</v>
      </c>
      <c r="F362" s="204"/>
      <c r="G362" s="294"/>
    </row>
    <row r="363" spans="1:7" ht="12.75">
      <c r="A363" s="269" t="s">
        <v>12</v>
      </c>
      <c r="B363" s="290"/>
      <c r="C363" s="294"/>
      <c r="D363" s="204"/>
      <c r="E363" s="241" t="s">
        <v>17</v>
      </c>
      <c r="F363" s="204"/>
      <c r="G363" s="282"/>
    </row>
    <row r="364" spans="1:7" ht="12.75">
      <c r="A364" s="270" t="s">
        <v>13</v>
      </c>
      <c r="B364" s="295"/>
      <c r="C364" s="296"/>
      <c r="D364" s="297"/>
      <c r="E364" s="271" t="s">
        <v>16</v>
      </c>
      <c r="F364" s="297"/>
      <c r="G364" s="298"/>
    </row>
    <row r="366" ht="12.75">
      <c r="F366" s="145"/>
    </row>
    <row r="367" spans="4:7" ht="12.75">
      <c r="D367" s="66"/>
      <c r="E367" s="66"/>
      <c r="F367" s="1"/>
      <c r="G367" s="66"/>
    </row>
    <row r="368" spans="4:7" ht="12.75">
      <c r="D368" s="66"/>
      <c r="E368" s="66"/>
      <c r="F368" s="1"/>
      <c r="G368" s="66"/>
    </row>
    <row r="369" spans="1:7" ht="13.5" thickBot="1">
      <c r="A369" s="263" t="s">
        <v>12</v>
      </c>
      <c r="B369" s="264"/>
      <c r="C369" s="264"/>
      <c r="D369" s="265"/>
      <c r="E369" s="66"/>
      <c r="G369" s="66"/>
    </row>
    <row r="370" spans="1:7" ht="12.75">
      <c r="A370" s="370" t="s">
        <v>231</v>
      </c>
      <c r="B370" s="66"/>
      <c r="C370" s="66"/>
      <c r="D370" s="70"/>
      <c r="E370" s="66"/>
      <c r="F370" s="145"/>
      <c r="G370" s="66"/>
    </row>
    <row r="371" spans="1:7" ht="12.75">
      <c r="A371" s="370" t="s">
        <v>230</v>
      </c>
      <c r="B371" s="66"/>
      <c r="C371" s="66"/>
      <c r="D371" s="115"/>
      <c r="E371" s="66"/>
      <c r="F371" s="310"/>
      <c r="G371" s="66"/>
    </row>
    <row r="372" spans="1:7" ht="12.75">
      <c r="A372" s="370" t="s">
        <v>232</v>
      </c>
      <c r="B372" s="66"/>
      <c r="C372" s="66"/>
      <c r="D372" s="70"/>
      <c r="E372" s="66"/>
      <c r="F372" s="145"/>
      <c r="G372" s="66"/>
    </row>
    <row r="373" spans="1:7" ht="12.75">
      <c r="A373" s="370" t="s">
        <v>233</v>
      </c>
      <c r="B373" s="66"/>
      <c r="C373" s="66"/>
      <c r="D373" s="70"/>
      <c r="E373" s="66"/>
      <c r="F373" s="145"/>
      <c r="G373" s="66"/>
    </row>
    <row r="374" spans="1:7" ht="12.75">
      <c r="A374" s="365" t="s">
        <v>234</v>
      </c>
      <c r="B374" s="68"/>
      <c r="C374" s="68"/>
      <c r="D374" s="114"/>
      <c r="E374" s="66"/>
      <c r="F374" s="17"/>
      <c r="G374" s="66"/>
    </row>
    <row r="375" spans="4:7" ht="12.75">
      <c r="D375" s="66"/>
      <c r="E375" s="66"/>
      <c r="F375" s="17"/>
      <c r="G375" s="66"/>
    </row>
    <row r="376" spans="4:7" ht="12.75">
      <c r="D376" s="66"/>
      <c r="E376" s="66"/>
      <c r="F376" s="17"/>
      <c r="G376" s="66"/>
    </row>
    <row r="377" spans="1:7" ht="13.5" thickBot="1">
      <c r="A377" s="267" t="s">
        <v>13</v>
      </c>
      <c r="B377" s="266"/>
      <c r="C377" s="266"/>
      <c r="D377" s="268"/>
      <c r="E377" s="66"/>
      <c r="F377" s="17"/>
      <c r="G377" s="66"/>
    </row>
    <row r="378" spans="1:7" ht="13.5" thickTop="1">
      <c r="A378" s="370" t="s">
        <v>235</v>
      </c>
      <c r="B378" s="66"/>
      <c r="C378" s="66"/>
      <c r="D378" s="131"/>
      <c r="F378" s="1"/>
      <c r="G378" s="66"/>
    </row>
    <row r="379" spans="1:7" ht="12.75">
      <c r="A379" s="370" t="s">
        <v>236</v>
      </c>
      <c r="B379" s="66"/>
      <c r="C379" s="66"/>
      <c r="D379" s="70"/>
      <c r="F379" s="66"/>
      <c r="G379" s="66"/>
    </row>
    <row r="380" spans="1:7" ht="12.75">
      <c r="A380" s="370" t="s">
        <v>237</v>
      </c>
      <c r="B380" s="66"/>
      <c r="C380" s="66"/>
      <c r="D380" s="70"/>
      <c r="F380" s="66"/>
      <c r="G380" s="66"/>
    </row>
    <row r="381" spans="1:7" ht="12.75">
      <c r="A381" s="370" t="s">
        <v>238</v>
      </c>
      <c r="B381" s="66"/>
      <c r="C381" s="66"/>
      <c r="D381" s="70"/>
      <c r="E381" s="66"/>
      <c r="F381" s="66"/>
      <c r="G381" s="66"/>
    </row>
    <row r="382" spans="1:7" ht="12.75">
      <c r="A382" s="365" t="s">
        <v>239</v>
      </c>
      <c r="B382" s="68"/>
      <c r="C382" s="68"/>
      <c r="D382" s="114"/>
      <c r="E382" s="66"/>
      <c r="F382" s="66"/>
      <c r="G382" s="66"/>
    </row>
    <row r="383" spans="4:7" ht="12.75">
      <c r="D383" s="66"/>
      <c r="E383" s="66"/>
      <c r="F383" s="66"/>
      <c r="G383" s="66"/>
    </row>
    <row r="385" ht="12.75">
      <c r="A385" s="3" t="s">
        <v>198</v>
      </c>
    </row>
    <row r="386" spans="1:9" ht="12.75">
      <c r="A386" s="329"/>
      <c r="B386" s="484" t="s">
        <v>34</v>
      </c>
      <c r="C386" s="485"/>
      <c r="D386" s="484" t="s">
        <v>47</v>
      </c>
      <c r="E386" s="486"/>
      <c r="F386" s="321" t="s">
        <v>50</v>
      </c>
      <c r="G386" s="486" t="s">
        <v>35</v>
      </c>
      <c r="H386" s="486"/>
      <c r="I386" s="321" t="s">
        <v>52</v>
      </c>
    </row>
    <row r="387" spans="1:9" ht="13.5" thickBot="1">
      <c r="A387" s="322" t="str">
        <f aca="true" t="shared" si="1" ref="A387:B402">A295</f>
        <v>Clase</v>
      </c>
      <c r="B387" s="323" t="str">
        <f t="shared" si="1"/>
        <v>Inferior</v>
      </c>
      <c r="C387" s="324" t="str">
        <f>D295</f>
        <v>Superior</v>
      </c>
      <c r="D387" s="325" t="s">
        <v>48</v>
      </c>
      <c r="E387" s="323" t="s">
        <v>49</v>
      </c>
      <c r="F387" s="326" t="s">
        <v>51</v>
      </c>
      <c r="G387" s="327" t="s">
        <v>45</v>
      </c>
      <c r="H387" s="324" t="s">
        <v>46</v>
      </c>
      <c r="I387" s="328" t="s">
        <v>53</v>
      </c>
    </row>
    <row r="388" spans="1:9" ht="13.5" thickTop="1">
      <c r="A388" s="81">
        <f t="shared" si="1"/>
        <v>1</v>
      </c>
      <c r="B388" s="115"/>
      <c r="C388" s="66"/>
      <c r="D388" s="101"/>
      <c r="E388" s="314"/>
      <c r="F388" s="314"/>
      <c r="G388" s="317"/>
      <c r="H388" s="66"/>
      <c r="I388" s="85"/>
    </row>
    <row r="389" spans="1:9" ht="12.75">
      <c r="A389" s="81">
        <f t="shared" si="1"/>
        <v>2</v>
      </c>
      <c r="B389" s="115"/>
      <c r="C389" s="66"/>
      <c r="D389" s="118"/>
      <c r="E389" s="120"/>
      <c r="F389" s="120"/>
      <c r="G389" s="317"/>
      <c r="H389" s="66"/>
      <c r="I389" s="85"/>
    </row>
    <row r="390" spans="1:9" ht="12.75">
      <c r="A390" s="81">
        <f t="shared" si="1"/>
        <v>3</v>
      </c>
      <c r="B390" s="115"/>
      <c r="C390" s="66"/>
      <c r="D390" s="101"/>
      <c r="E390" s="99"/>
      <c r="F390" s="99"/>
      <c r="G390" s="104"/>
      <c r="H390" s="66"/>
      <c r="I390" s="85"/>
    </row>
    <row r="391" spans="1:9" ht="12.75">
      <c r="A391" s="81">
        <f t="shared" si="1"/>
        <v>4</v>
      </c>
      <c r="B391" s="115"/>
      <c r="C391" s="66"/>
      <c r="D391" s="101"/>
      <c r="E391" s="99"/>
      <c r="F391" s="99"/>
      <c r="G391" s="104"/>
      <c r="H391" s="66"/>
      <c r="I391" s="85"/>
    </row>
    <row r="392" spans="1:9" ht="12.75">
      <c r="A392" s="81">
        <f t="shared" si="1"/>
        <v>5</v>
      </c>
      <c r="B392" s="115"/>
      <c r="C392" s="66"/>
      <c r="D392" s="101"/>
      <c r="E392" s="99"/>
      <c r="F392" s="99"/>
      <c r="G392" s="104"/>
      <c r="H392" s="66"/>
      <c r="I392" s="85"/>
    </row>
    <row r="393" spans="1:9" ht="12.75">
      <c r="A393" s="81">
        <f t="shared" si="1"/>
        <v>6</v>
      </c>
      <c r="B393" s="115"/>
      <c r="C393" s="66"/>
      <c r="D393" s="101"/>
      <c r="E393" s="99"/>
      <c r="F393" s="99"/>
      <c r="G393" s="104"/>
      <c r="H393" s="66"/>
      <c r="I393" s="85"/>
    </row>
    <row r="394" spans="1:9" ht="12.75">
      <c r="A394" s="81">
        <f t="shared" si="1"/>
        <v>7</v>
      </c>
      <c r="B394" s="115"/>
      <c r="C394" s="66"/>
      <c r="D394" s="101"/>
      <c r="E394" s="99"/>
      <c r="F394" s="99"/>
      <c r="G394" s="104"/>
      <c r="H394" s="66"/>
      <c r="I394" s="85"/>
    </row>
    <row r="395" spans="1:9" ht="12.75">
      <c r="A395" s="81">
        <f t="shared" si="1"/>
        <v>8</v>
      </c>
      <c r="B395" s="115"/>
      <c r="C395" s="66"/>
      <c r="D395" s="101"/>
      <c r="E395" s="99"/>
      <c r="F395" s="99"/>
      <c r="G395" s="104"/>
      <c r="H395" s="66"/>
      <c r="I395" s="85"/>
    </row>
    <row r="396" spans="1:9" ht="12.75">
      <c r="A396" s="81">
        <f t="shared" si="1"/>
        <v>9</v>
      </c>
      <c r="B396" s="115"/>
      <c r="C396" s="66"/>
      <c r="D396" s="101"/>
      <c r="E396" s="99"/>
      <c r="F396" s="99"/>
      <c r="G396" s="104"/>
      <c r="H396" s="66"/>
      <c r="I396" s="85"/>
    </row>
    <row r="397" spans="1:9" ht="12.75">
      <c r="A397" s="81">
        <f t="shared" si="1"/>
        <v>10</v>
      </c>
      <c r="B397" s="115"/>
      <c r="C397" s="66"/>
      <c r="D397" s="101"/>
      <c r="E397" s="99"/>
      <c r="F397" s="99"/>
      <c r="G397" s="104"/>
      <c r="H397" s="66"/>
      <c r="I397" s="85"/>
    </row>
    <row r="398" spans="1:9" ht="12.75">
      <c r="A398" s="81">
        <f t="shared" si="1"/>
        <v>11</v>
      </c>
      <c r="B398" s="115"/>
      <c r="C398" s="66"/>
      <c r="D398" s="101"/>
      <c r="E398" s="99"/>
      <c r="F398" s="99"/>
      <c r="G398" s="104"/>
      <c r="H398" s="66"/>
      <c r="I398" s="85"/>
    </row>
    <row r="399" spans="1:9" ht="12.75">
      <c r="A399" s="81">
        <f t="shared" si="1"/>
        <v>12</v>
      </c>
      <c r="B399" s="115"/>
      <c r="C399" s="66"/>
      <c r="D399" s="101"/>
      <c r="E399" s="99"/>
      <c r="F399" s="99"/>
      <c r="G399" s="104"/>
      <c r="H399" s="66"/>
      <c r="I399" s="85"/>
    </row>
    <row r="400" spans="1:9" ht="12.75">
      <c r="A400" s="81">
        <f t="shared" si="1"/>
        <v>13</v>
      </c>
      <c r="B400" s="115"/>
      <c r="C400" s="66"/>
      <c r="D400" s="101"/>
      <c r="E400" s="99"/>
      <c r="F400" s="99"/>
      <c r="G400" s="104"/>
      <c r="H400" s="66"/>
      <c r="I400" s="85"/>
    </row>
    <row r="401" spans="1:9" ht="12.75">
      <c r="A401" s="81">
        <f t="shared" si="1"/>
        <v>14</v>
      </c>
      <c r="B401" s="115"/>
      <c r="C401" s="66"/>
      <c r="D401" s="101"/>
      <c r="E401" s="99"/>
      <c r="F401" s="99"/>
      <c r="G401" s="104"/>
      <c r="H401" s="66"/>
      <c r="I401" s="85"/>
    </row>
    <row r="402" spans="1:9" ht="13.5" thickBot="1">
      <c r="A402" s="72">
        <f t="shared" si="1"/>
        <v>15</v>
      </c>
      <c r="B402" s="256"/>
      <c r="C402" s="69"/>
      <c r="D402" s="315"/>
      <c r="E402" s="316"/>
      <c r="F402" s="316"/>
      <c r="G402" s="318"/>
      <c r="H402" s="69"/>
      <c r="I402" s="91"/>
    </row>
    <row r="403" spans="1:9" ht="12.75">
      <c r="A403" s="81"/>
      <c r="B403" s="66"/>
      <c r="C403" s="66"/>
      <c r="D403" s="66"/>
      <c r="E403" s="71" t="s">
        <v>55</v>
      </c>
      <c r="F403" s="100">
        <f>SUM(F388:F402)</f>
        <v>0</v>
      </c>
      <c r="G403" s="102">
        <f>SUM(G388:G402)</f>
        <v>0</v>
      </c>
      <c r="H403" s="97">
        <f>SUM(H388:H402)</f>
        <v>0</v>
      </c>
      <c r="I403" s="319"/>
    </row>
    <row r="404" spans="1:9" ht="12.75">
      <c r="A404" s="67"/>
      <c r="B404" s="68"/>
      <c r="C404" s="68"/>
      <c r="D404" s="68"/>
      <c r="E404" s="68"/>
      <c r="F404" s="96"/>
      <c r="G404" s="68" t="s">
        <v>54</v>
      </c>
      <c r="H404" s="68"/>
      <c r="I404" s="330"/>
    </row>
    <row r="429" ht="12.75">
      <c r="C429" s="3" t="s">
        <v>199</v>
      </c>
    </row>
    <row r="430" ht="12.75">
      <c r="C430" s="3"/>
    </row>
    <row r="431" ht="12.75">
      <c r="C431" s="3"/>
    </row>
    <row r="432" ht="12.75">
      <c r="A432" t="s">
        <v>242</v>
      </c>
    </row>
    <row r="433" ht="12.75">
      <c r="A433" t="s">
        <v>8</v>
      </c>
    </row>
    <row r="434" ht="12.75">
      <c r="C434" s="331"/>
    </row>
    <row r="435" ht="12.75">
      <c r="C435" s="331"/>
    </row>
    <row r="436" ht="12.75">
      <c r="C436" s="331"/>
    </row>
    <row r="437" ht="12.75">
      <c r="C437" s="331"/>
    </row>
    <row r="438" ht="12.75">
      <c r="C438" s="3"/>
    </row>
    <row r="439" ht="12.75">
      <c r="A439" s="3" t="s">
        <v>200</v>
      </c>
    </row>
    <row r="440" spans="1:5" ht="12.75">
      <c r="A440" s="78"/>
      <c r="B440" s="73"/>
      <c r="C440" s="79" t="s">
        <v>35</v>
      </c>
      <c r="D440" s="73"/>
      <c r="E440" s="80"/>
    </row>
    <row r="441" spans="1:5" ht="13.5" thickBot="1">
      <c r="A441" s="87" t="s">
        <v>3</v>
      </c>
      <c r="B441" s="74"/>
      <c r="C441" s="89" t="s">
        <v>243</v>
      </c>
      <c r="D441" s="74"/>
      <c r="E441" s="88"/>
    </row>
    <row r="442" spans="1:5" ht="13.5" thickTop="1">
      <c r="A442" s="81">
        <f aca="true" t="shared" si="2" ref="A442:A456">A345</f>
        <v>1</v>
      </c>
      <c r="B442" s="131"/>
      <c r="C442" s="66"/>
      <c r="D442" s="116"/>
      <c r="E442" s="117"/>
    </row>
    <row r="443" spans="1:5" ht="12.75">
      <c r="A443" s="81">
        <f t="shared" si="2"/>
        <v>2</v>
      </c>
      <c r="B443" s="131"/>
      <c r="C443" s="66"/>
      <c r="D443" s="116"/>
      <c r="E443" s="117"/>
    </row>
    <row r="444" spans="1:5" ht="12.75">
      <c r="A444" s="81">
        <f t="shared" si="2"/>
        <v>3</v>
      </c>
      <c r="B444" s="131"/>
      <c r="C444" s="66"/>
      <c r="D444" s="116"/>
      <c r="E444" s="117"/>
    </row>
    <row r="445" spans="1:5" ht="12.75">
      <c r="A445" s="81">
        <f t="shared" si="2"/>
        <v>4</v>
      </c>
      <c r="B445" s="131"/>
      <c r="C445" s="66"/>
      <c r="D445" s="116"/>
      <c r="E445" s="117"/>
    </row>
    <row r="446" spans="1:5" ht="12.75">
      <c r="A446" s="81">
        <f t="shared" si="2"/>
        <v>5</v>
      </c>
      <c r="B446" s="131"/>
      <c r="C446" s="66"/>
      <c r="D446" s="116"/>
      <c r="E446" s="117"/>
    </row>
    <row r="447" spans="1:5" ht="12.75">
      <c r="A447" s="81">
        <f t="shared" si="2"/>
        <v>6</v>
      </c>
      <c r="B447" s="131"/>
      <c r="C447" s="66"/>
      <c r="D447" s="116"/>
      <c r="E447" s="117"/>
    </row>
    <row r="448" spans="1:5" ht="12.75">
      <c r="A448" s="81">
        <f t="shared" si="2"/>
        <v>7</v>
      </c>
      <c r="B448" s="131"/>
      <c r="C448" s="66"/>
      <c r="D448" s="116"/>
      <c r="E448" s="117"/>
    </row>
    <row r="449" spans="1:5" ht="12.75">
      <c r="A449" s="81">
        <f t="shared" si="2"/>
        <v>8</v>
      </c>
      <c r="B449" s="131"/>
      <c r="C449" s="66"/>
      <c r="D449" s="116"/>
      <c r="E449" s="117"/>
    </row>
    <row r="450" spans="1:5" ht="12.75">
      <c r="A450" s="81">
        <f t="shared" si="2"/>
        <v>9</v>
      </c>
      <c r="B450" s="131"/>
      <c r="C450" s="66"/>
      <c r="D450" s="116"/>
      <c r="E450" s="117"/>
    </row>
    <row r="451" spans="1:5" ht="12.75">
      <c r="A451" s="81">
        <f t="shared" si="2"/>
        <v>10</v>
      </c>
      <c r="B451" s="131"/>
      <c r="C451" s="66"/>
      <c r="D451" s="116"/>
      <c r="E451" s="117"/>
    </row>
    <row r="452" spans="1:5" ht="12.75">
      <c r="A452" s="81">
        <f t="shared" si="2"/>
        <v>11</v>
      </c>
      <c r="B452" s="131"/>
      <c r="C452" s="66"/>
      <c r="D452" s="116"/>
      <c r="E452" s="117"/>
    </row>
    <row r="453" spans="1:5" ht="12.75">
      <c r="A453" s="81">
        <f t="shared" si="2"/>
        <v>12</v>
      </c>
      <c r="B453" s="131"/>
      <c r="C453" s="66"/>
      <c r="D453" s="116"/>
      <c r="E453" s="117"/>
    </row>
    <row r="454" spans="1:5" ht="12.75">
      <c r="A454" s="81">
        <f t="shared" si="2"/>
        <v>13</v>
      </c>
      <c r="B454" s="131"/>
      <c r="C454" s="66"/>
      <c r="D454" s="116"/>
      <c r="E454" s="117"/>
    </row>
    <row r="455" spans="1:5" ht="12.75">
      <c r="A455" s="81">
        <f t="shared" si="2"/>
        <v>14</v>
      </c>
      <c r="B455" s="131"/>
      <c r="C455" s="66"/>
      <c r="D455" s="116"/>
      <c r="E455" s="117"/>
    </row>
    <row r="456" spans="1:5" ht="12.75">
      <c r="A456" s="81">
        <f t="shared" si="2"/>
        <v>15</v>
      </c>
      <c r="B456" s="131"/>
      <c r="C456" s="66"/>
      <c r="D456" s="116"/>
      <c r="E456" s="117"/>
    </row>
    <row r="457" spans="1:5" ht="13.5" thickBot="1">
      <c r="A457" s="90"/>
      <c r="B457" s="72"/>
      <c r="C457" s="69"/>
      <c r="D457" s="112"/>
      <c r="E457" s="113"/>
    </row>
    <row r="458" spans="1:5" ht="12.75">
      <c r="A458" s="81"/>
      <c r="B458" s="66"/>
      <c r="C458" s="66"/>
      <c r="D458" s="66"/>
      <c r="E458" s="109"/>
    </row>
    <row r="459" spans="1:6" ht="12.75">
      <c r="A459" s="320" t="s">
        <v>39</v>
      </c>
      <c r="B459" s="79"/>
      <c r="C459" s="73"/>
      <c r="D459" s="66"/>
      <c r="E459" s="109"/>
      <c r="F459" s="108"/>
    </row>
    <row r="460" spans="1:5" ht="12.75">
      <c r="A460" s="370" t="s">
        <v>40</v>
      </c>
      <c r="B460" s="66"/>
      <c r="C460" s="115"/>
      <c r="D460" s="66"/>
      <c r="E460" s="82"/>
    </row>
    <row r="461" spans="1:5" ht="12.75">
      <c r="A461" s="370" t="s">
        <v>41</v>
      </c>
      <c r="B461" s="66"/>
      <c r="C461" s="115"/>
      <c r="D461" s="66"/>
      <c r="E461" s="82"/>
    </row>
    <row r="462" spans="1:5" ht="12.75">
      <c r="A462" s="269" t="s">
        <v>56</v>
      </c>
      <c r="B462" s="66"/>
      <c r="C462" s="115"/>
      <c r="D462" s="66"/>
      <c r="E462" s="82"/>
    </row>
    <row r="463" spans="1:5" ht="12.75">
      <c r="A463" s="270" t="s">
        <v>43</v>
      </c>
      <c r="B463" s="68"/>
      <c r="C463" s="71"/>
      <c r="D463" s="68"/>
      <c r="E463" s="110"/>
    </row>
    <row r="464" spans="1:5" ht="12.75">
      <c r="A464" s="204"/>
      <c r="B464" s="66"/>
      <c r="C464" s="66"/>
      <c r="D464" s="66"/>
      <c r="E464" s="66"/>
    </row>
    <row r="465" ht="12.75">
      <c r="C465" s="3"/>
    </row>
    <row r="466" spans="1:3" ht="12.75">
      <c r="A466" s="320" t="s">
        <v>242</v>
      </c>
      <c r="B466" s="79"/>
      <c r="C466" s="332"/>
    </row>
    <row r="467" spans="1:3" ht="12.75">
      <c r="A467" s="365" t="s">
        <v>8</v>
      </c>
      <c r="B467" s="68"/>
      <c r="C467" s="333"/>
    </row>
    <row r="468" spans="1:5" ht="12.75">
      <c r="A468" s="204"/>
      <c r="B468" s="66"/>
      <c r="C468" s="66"/>
      <c r="D468" s="66"/>
      <c r="E468" s="66"/>
    </row>
    <row r="481" ht="12.75">
      <c r="A481" s="3" t="s">
        <v>201</v>
      </c>
    </row>
    <row r="482" spans="1:8" ht="12.75">
      <c r="A482" s="320"/>
      <c r="B482" s="484" t="s">
        <v>34</v>
      </c>
      <c r="C482" s="485"/>
      <c r="D482" s="484" t="s">
        <v>47</v>
      </c>
      <c r="E482" s="486"/>
      <c r="F482" s="321" t="s">
        <v>50</v>
      </c>
      <c r="G482" s="484" t="s">
        <v>35</v>
      </c>
      <c r="H482" s="485"/>
    </row>
    <row r="483" spans="1:10" ht="13.5" thickBot="1">
      <c r="A483" s="322" t="str">
        <f>A387</f>
        <v>Clase</v>
      </c>
      <c r="B483" s="323" t="str">
        <f>B387</f>
        <v>Inferior</v>
      </c>
      <c r="C483" s="324" t="str">
        <f>C387</f>
        <v>Superior</v>
      </c>
      <c r="D483" s="325" t="s">
        <v>48</v>
      </c>
      <c r="E483" s="323" t="s">
        <v>49</v>
      </c>
      <c r="F483" s="326" t="s">
        <v>51</v>
      </c>
      <c r="G483" s="323" t="s">
        <v>245</v>
      </c>
      <c r="H483" s="336" t="s">
        <v>244</v>
      </c>
      <c r="J483" s="343" t="s">
        <v>246</v>
      </c>
    </row>
    <row r="484" spans="1:10" ht="13.5" thickTop="1">
      <c r="A484" s="81">
        <f aca="true" t="shared" si="3" ref="A484:A498">A388</f>
        <v>1</v>
      </c>
      <c r="B484" s="122"/>
      <c r="C484" s="122"/>
      <c r="D484" s="340"/>
      <c r="E484" s="99"/>
      <c r="F484" s="99"/>
      <c r="G484" s="337"/>
      <c r="H484" s="104"/>
      <c r="J484" s="335"/>
    </row>
    <row r="485" spans="1:10" ht="12.75">
      <c r="A485" s="81">
        <f t="shared" si="3"/>
        <v>2</v>
      </c>
      <c r="B485" s="282"/>
      <c r="C485" s="282"/>
      <c r="D485" s="341"/>
      <c r="E485" s="119"/>
      <c r="F485" s="342"/>
      <c r="G485" s="334"/>
      <c r="H485" s="104"/>
      <c r="J485" s="335"/>
    </row>
    <row r="486" spans="1:10" ht="12.75">
      <c r="A486" s="81">
        <f t="shared" si="3"/>
        <v>3</v>
      </c>
      <c r="B486" s="282"/>
      <c r="C486" s="282"/>
      <c r="D486" s="101"/>
      <c r="E486" s="99"/>
      <c r="F486" s="99"/>
      <c r="G486" s="337"/>
      <c r="H486" s="104"/>
      <c r="J486" s="335"/>
    </row>
    <row r="487" spans="1:10" ht="12.75">
      <c r="A487" s="81">
        <f t="shared" si="3"/>
        <v>4</v>
      </c>
      <c r="B487" s="282"/>
      <c r="C487" s="282"/>
      <c r="D487" s="101"/>
      <c r="E487" s="99"/>
      <c r="F487" s="99"/>
      <c r="G487" s="337"/>
      <c r="H487" s="104"/>
      <c r="J487" s="335"/>
    </row>
    <row r="488" spans="1:10" ht="12.75">
      <c r="A488" s="81">
        <f t="shared" si="3"/>
        <v>5</v>
      </c>
      <c r="B488" s="282"/>
      <c r="C488" s="282"/>
      <c r="D488" s="101"/>
      <c r="E488" s="99"/>
      <c r="F488" s="99"/>
      <c r="G488" s="337"/>
      <c r="H488" s="104"/>
      <c r="J488" s="335"/>
    </row>
    <row r="489" spans="1:10" ht="12.75">
      <c r="A489" s="81">
        <f t="shared" si="3"/>
        <v>6</v>
      </c>
      <c r="B489" s="282"/>
      <c r="C489" s="282"/>
      <c r="D489" s="101"/>
      <c r="E489" s="99"/>
      <c r="F489" s="99"/>
      <c r="G489" s="337"/>
      <c r="H489" s="104"/>
      <c r="J489" s="335"/>
    </row>
    <row r="490" spans="1:10" ht="12.75">
      <c r="A490" s="81">
        <f t="shared" si="3"/>
        <v>7</v>
      </c>
      <c r="B490" s="282"/>
      <c r="C490" s="282"/>
      <c r="D490" s="101"/>
      <c r="E490" s="99"/>
      <c r="F490" s="99"/>
      <c r="G490" s="337"/>
      <c r="H490" s="104"/>
      <c r="J490" s="335"/>
    </row>
    <row r="491" spans="1:10" ht="12.75">
      <c r="A491" s="81">
        <f t="shared" si="3"/>
        <v>8</v>
      </c>
      <c r="B491" s="282"/>
      <c r="C491" s="282"/>
      <c r="D491" s="101"/>
      <c r="E491" s="99"/>
      <c r="F491" s="99"/>
      <c r="G491" s="337"/>
      <c r="H491" s="104"/>
      <c r="J491" s="335"/>
    </row>
    <row r="492" spans="1:10" ht="12.75">
      <c r="A492" s="81">
        <f t="shared" si="3"/>
        <v>9</v>
      </c>
      <c r="B492" s="282"/>
      <c r="C492" s="282"/>
      <c r="D492" s="101"/>
      <c r="E492" s="99"/>
      <c r="F492" s="99"/>
      <c r="G492" s="337"/>
      <c r="H492" s="104"/>
      <c r="J492" s="335"/>
    </row>
    <row r="493" spans="1:10" ht="12.75">
      <c r="A493" s="81">
        <f t="shared" si="3"/>
        <v>10</v>
      </c>
      <c r="B493" s="282"/>
      <c r="C493" s="282"/>
      <c r="D493" s="101"/>
      <c r="E493" s="99"/>
      <c r="F493" s="99"/>
      <c r="G493" s="337"/>
      <c r="H493" s="104"/>
      <c r="J493" s="335"/>
    </row>
    <row r="494" spans="1:10" ht="12.75">
      <c r="A494" s="81">
        <f t="shared" si="3"/>
        <v>11</v>
      </c>
      <c r="B494" s="282"/>
      <c r="C494" s="282"/>
      <c r="D494" s="101"/>
      <c r="E494" s="99"/>
      <c r="F494" s="99"/>
      <c r="G494" s="337"/>
      <c r="H494" s="104"/>
      <c r="J494" s="335"/>
    </row>
    <row r="495" spans="1:10" ht="12.75">
      <c r="A495" s="81">
        <f t="shared" si="3"/>
        <v>12</v>
      </c>
      <c r="B495" s="282"/>
      <c r="C495" s="282"/>
      <c r="D495" s="101"/>
      <c r="E495" s="99"/>
      <c r="F495" s="99"/>
      <c r="G495" s="337"/>
      <c r="H495" s="104"/>
      <c r="J495" s="335"/>
    </row>
    <row r="496" spans="1:10" ht="12.75">
      <c r="A496" s="81">
        <f t="shared" si="3"/>
        <v>13</v>
      </c>
      <c r="B496" s="282"/>
      <c r="C496" s="282"/>
      <c r="D496" s="101"/>
      <c r="E496" s="99"/>
      <c r="F496" s="99"/>
      <c r="G496" s="337"/>
      <c r="H496" s="104"/>
      <c r="J496" s="335"/>
    </row>
    <row r="497" spans="1:10" ht="12.75">
      <c r="A497" s="81">
        <f t="shared" si="3"/>
        <v>14</v>
      </c>
      <c r="B497" s="282"/>
      <c r="C497" s="282"/>
      <c r="D497" s="101"/>
      <c r="E497" s="99"/>
      <c r="F497" s="99"/>
      <c r="G497" s="337"/>
      <c r="H497" s="104"/>
      <c r="J497" s="335"/>
    </row>
    <row r="498" spans="1:10" ht="13.5" thickBot="1">
      <c r="A498" s="90">
        <f t="shared" si="3"/>
        <v>15</v>
      </c>
      <c r="B498" s="288"/>
      <c r="C498" s="288"/>
      <c r="D498" s="105"/>
      <c r="E498" s="106"/>
      <c r="F498" s="106"/>
      <c r="G498" s="338"/>
      <c r="H498" s="107"/>
      <c r="J498" s="335"/>
    </row>
    <row r="499" spans="1:8" ht="12.75">
      <c r="A499" s="81"/>
      <c r="B499" s="66"/>
      <c r="C499" s="66"/>
      <c r="D499" s="66"/>
      <c r="E499" s="71" t="s">
        <v>55</v>
      </c>
      <c r="F499" s="100"/>
      <c r="G499" s="339"/>
      <c r="H499" s="339"/>
    </row>
    <row r="503" ht="12.75">
      <c r="A503" s="3" t="s">
        <v>202</v>
      </c>
    </row>
    <row r="504" spans="1:3" ht="13.5" thickBot="1">
      <c r="A504" s="125" t="s">
        <v>59</v>
      </c>
      <c r="B504" s="126"/>
      <c r="C504" s="77"/>
    </row>
    <row r="505" spans="1:3" ht="13.5" thickTop="1">
      <c r="A505" s="370" t="s">
        <v>57</v>
      </c>
      <c r="B505" s="66"/>
      <c r="C505" s="70"/>
    </row>
    <row r="506" spans="1:3" ht="12.75">
      <c r="A506" s="370" t="s">
        <v>41</v>
      </c>
      <c r="B506" s="66"/>
      <c r="C506" s="121"/>
    </row>
    <row r="507" spans="1:3" ht="12.75">
      <c r="A507" s="370" t="s">
        <v>44</v>
      </c>
      <c r="B507" s="66"/>
      <c r="C507" s="121"/>
    </row>
    <row r="508" spans="1:3" ht="12.75">
      <c r="A508" s="370" t="s">
        <v>58</v>
      </c>
      <c r="B508" s="66"/>
      <c r="C508" s="122"/>
    </row>
    <row r="509" spans="1:3" ht="12.75">
      <c r="A509" s="370" t="s">
        <v>50</v>
      </c>
      <c r="B509" s="66"/>
      <c r="C509" s="124"/>
    </row>
    <row r="510" spans="1:3" ht="12.75">
      <c r="A510" s="269" t="s">
        <v>60</v>
      </c>
      <c r="B510" s="66"/>
      <c r="C510" s="70"/>
    </row>
    <row r="511" spans="1:3" ht="12.75">
      <c r="A511" s="270" t="s">
        <v>61</v>
      </c>
      <c r="B511" s="68"/>
      <c r="C511" s="127"/>
    </row>
    <row r="512" ht="12.75">
      <c r="C512" s="123"/>
    </row>
    <row r="513" ht="12.75">
      <c r="C513" s="123"/>
    </row>
    <row r="514" ht="12.75">
      <c r="C514" s="123"/>
    </row>
    <row r="515" spans="1:3" ht="12.75">
      <c r="A515" s="78" t="str">
        <f>G295</f>
        <v>Kg Gráfico</v>
      </c>
      <c r="B515" s="73"/>
      <c r="C515" s="123"/>
    </row>
    <row r="516" spans="1:3" ht="12.75">
      <c r="A516" s="81"/>
      <c r="B516" s="85"/>
      <c r="C516" s="123"/>
    </row>
    <row r="517" spans="1:3" ht="12.75">
      <c r="A517" s="81"/>
      <c r="B517" s="85"/>
      <c r="C517" s="123"/>
    </row>
    <row r="518" spans="1:3" ht="12.75">
      <c r="A518" s="81"/>
      <c r="B518" s="85"/>
      <c r="C518" s="123"/>
    </row>
    <row r="519" spans="1:3" ht="12.75">
      <c r="A519" s="81"/>
      <c r="B519" s="85"/>
      <c r="C519" s="123"/>
    </row>
    <row r="520" spans="1:3" ht="12.75">
      <c r="A520" s="81"/>
      <c r="B520" s="85"/>
      <c r="C520" s="123"/>
    </row>
    <row r="521" spans="1:3" ht="12.75">
      <c r="A521" s="81"/>
      <c r="B521" s="85"/>
      <c r="C521" s="123"/>
    </row>
    <row r="522" spans="1:3" ht="12.75">
      <c r="A522" s="81"/>
      <c r="B522" s="85"/>
      <c r="C522" s="123"/>
    </row>
    <row r="523" spans="1:3" ht="12.75">
      <c r="A523" s="81"/>
      <c r="B523" s="85"/>
      <c r="C523" s="123"/>
    </row>
    <row r="524" spans="1:3" ht="12.75">
      <c r="A524" s="81"/>
      <c r="B524" s="85"/>
      <c r="C524" s="123"/>
    </row>
    <row r="525" spans="1:3" ht="12.75">
      <c r="A525" s="81"/>
      <c r="B525" s="85"/>
      <c r="C525" s="123"/>
    </row>
    <row r="526" spans="1:3" ht="12.75">
      <c r="A526" s="81"/>
      <c r="B526" s="85"/>
      <c r="C526" s="123"/>
    </row>
    <row r="527" spans="1:3" ht="12.75">
      <c r="A527" s="81"/>
      <c r="B527" s="85"/>
      <c r="C527" s="123"/>
    </row>
    <row r="528" spans="1:3" ht="12.75">
      <c r="A528" s="81"/>
      <c r="B528" s="85"/>
      <c r="C528" s="123"/>
    </row>
    <row r="529" spans="1:3" ht="12.75">
      <c r="A529" s="81"/>
      <c r="B529" s="85"/>
      <c r="C529" s="123"/>
    </row>
    <row r="530" spans="1:3" ht="12.75">
      <c r="A530" s="81"/>
      <c r="B530" s="85"/>
      <c r="C530" s="123"/>
    </row>
    <row r="531" spans="1:3" ht="12.75">
      <c r="A531" s="67"/>
      <c r="B531" s="188"/>
      <c r="C531" s="123"/>
    </row>
    <row r="532" spans="2:3" ht="12.75">
      <c r="B532" s="4"/>
      <c r="C532" s="123"/>
    </row>
    <row r="534" ht="12.75">
      <c r="C534" s="189" t="s">
        <v>203</v>
      </c>
    </row>
    <row r="536" spans="1:3" ht="13.5" thickBot="1">
      <c r="A536" s="129" t="s">
        <v>62</v>
      </c>
      <c r="B536" s="126"/>
      <c r="C536" s="77"/>
    </row>
    <row r="537" spans="1:3" ht="13.5" thickTop="1">
      <c r="A537" s="370" t="s">
        <v>47</v>
      </c>
      <c r="B537" s="66"/>
      <c r="C537" s="70"/>
    </row>
    <row r="538" spans="1:3" ht="12.75">
      <c r="A538" s="370" t="s">
        <v>63</v>
      </c>
      <c r="B538" s="66"/>
      <c r="C538" s="124"/>
    </row>
    <row r="539" spans="1:3" ht="12.75">
      <c r="A539" s="370" t="s">
        <v>41</v>
      </c>
      <c r="B539" s="66"/>
      <c r="C539" s="121"/>
    </row>
    <row r="540" spans="1:3" ht="12.75">
      <c r="A540" s="370" t="s">
        <v>44</v>
      </c>
      <c r="B540" s="66"/>
      <c r="C540" s="121"/>
    </row>
    <row r="541" spans="1:3" ht="12.75">
      <c r="A541" s="370" t="s">
        <v>64</v>
      </c>
      <c r="B541" s="66"/>
      <c r="C541" s="128"/>
    </row>
    <row r="542" spans="1:3" ht="12.75">
      <c r="A542" s="370" t="s">
        <v>65</v>
      </c>
      <c r="B542" s="66"/>
      <c r="C542" s="70"/>
    </row>
    <row r="543" spans="1:3" ht="12.75">
      <c r="A543" s="365" t="s">
        <v>66</v>
      </c>
      <c r="B543" s="68"/>
      <c r="C543" s="127"/>
    </row>
    <row r="544" spans="3:6" ht="12.75">
      <c r="C544" s="123"/>
      <c r="F544" s="70"/>
    </row>
    <row r="566" ht="12.75">
      <c r="B566" s="3" t="s">
        <v>204</v>
      </c>
    </row>
    <row r="568" spans="1:3" ht="13.5" thickBot="1">
      <c r="A568" s="129" t="s">
        <v>67</v>
      </c>
      <c r="B568" s="126"/>
      <c r="C568" s="77"/>
    </row>
    <row r="569" spans="1:3" ht="13.5" thickTop="1">
      <c r="A569" s="370" t="s">
        <v>68</v>
      </c>
      <c r="B569" s="66"/>
      <c r="C569" s="70"/>
    </row>
    <row r="570" spans="1:3" ht="12.75">
      <c r="A570" s="370" t="s">
        <v>41</v>
      </c>
      <c r="B570" s="66"/>
      <c r="C570" s="121"/>
    </row>
    <row r="571" spans="1:3" ht="12.75">
      <c r="A571" s="370" t="s">
        <v>44</v>
      </c>
      <c r="B571" s="66"/>
      <c r="C571" s="121"/>
    </row>
    <row r="572" spans="1:3" ht="12.75">
      <c r="A572" s="269" t="s">
        <v>70</v>
      </c>
      <c r="B572" s="66"/>
      <c r="C572" s="132"/>
    </row>
    <row r="573" spans="1:3" ht="12.75">
      <c r="A573" s="269" t="s">
        <v>50</v>
      </c>
      <c r="B573" s="66"/>
      <c r="C573" s="122"/>
    </row>
    <row r="574" spans="1:3" ht="12.75">
      <c r="A574" s="269" t="s">
        <v>69</v>
      </c>
      <c r="B574" s="66"/>
      <c r="C574" s="131"/>
    </row>
    <row r="575" spans="1:3" ht="12.75">
      <c r="A575" s="269" t="s">
        <v>71</v>
      </c>
      <c r="B575" s="66"/>
      <c r="C575" s="132"/>
    </row>
    <row r="576" spans="1:3" ht="12.75">
      <c r="A576" s="269" t="s">
        <v>50</v>
      </c>
      <c r="B576" s="66"/>
      <c r="C576" s="133"/>
    </row>
    <row r="577" spans="1:3" ht="12.75">
      <c r="A577" s="269" t="s">
        <v>72</v>
      </c>
      <c r="B577" s="66"/>
      <c r="C577" s="134"/>
    </row>
    <row r="578" spans="1:4" ht="12.75">
      <c r="A578" s="269" t="s">
        <v>73</v>
      </c>
      <c r="B578" s="66"/>
      <c r="C578" s="70"/>
      <c r="D578" s="335"/>
    </row>
    <row r="579" spans="1:4" ht="12.75">
      <c r="A579" s="269" t="s">
        <v>74</v>
      </c>
      <c r="B579" s="66"/>
      <c r="C579" s="70"/>
      <c r="D579" s="335"/>
    </row>
    <row r="580" spans="1:3" ht="12.75">
      <c r="A580" s="269" t="s">
        <v>75</v>
      </c>
      <c r="B580" s="66"/>
      <c r="C580" s="70"/>
    </row>
    <row r="581" spans="1:3" ht="12.75">
      <c r="A581" s="270" t="s">
        <v>76</v>
      </c>
      <c r="B581" s="68"/>
      <c r="C581" s="130"/>
    </row>
    <row r="604" ht="12.75">
      <c r="B604" s="3" t="s">
        <v>205</v>
      </c>
    </row>
    <row r="609" ht="12.75">
      <c r="A609" s="3" t="s">
        <v>206</v>
      </c>
    </row>
    <row r="610" spans="1:11" ht="13.5" thickBot="1">
      <c r="A610" s="172" t="s">
        <v>207</v>
      </c>
      <c r="B610" s="175" t="s">
        <v>80</v>
      </c>
      <c r="C610" s="197" t="s">
        <v>79</v>
      </c>
      <c r="D610" s="175" t="s">
        <v>81</v>
      </c>
      <c r="E610" s="197" t="s">
        <v>82</v>
      </c>
      <c r="F610" s="175" t="s">
        <v>83</v>
      </c>
      <c r="G610" s="197" t="s">
        <v>84</v>
      </c>
      <c r="H610" s="175" t="s">
        <v>85</v>
      </c>
      <c r="I610" s="197" t="s">
        <v>86</v>
      </c>
      <c r="J610" s="175" t="s">
        <v>87</v>
      </c>
      <c r="K610" s="198" t="s">
        <v>88</v>
      </c>
    </row>
    <row r="611" spans="1:11" ht="13.5" thickTop="1">
      <c r="A611" s="81">
        <v>1</v>
      </c>
      <c r="B611" s="429"/>
      <c r="C611" s="405"/>
      <c r="D611" s="404"/>
      <c r="E611" s="405"/>
      <c r="F611" s="404"/>
      <c r="G611" s="405"/>
      <c r="H611" s="404"/>
      <c r="I611" s="405"/>
      <c r="J611" s="439"/>
      <c r="K611" s="440"/>
    </row>
    <row r="612" spans="1:11" ht="12.75">
      <c r="A612" s="81">
        <v>2</v>
      </c>
      <c r="B612" s="404"/>
      <c r="C612" s="405"/>
      <c r="D612" s="404"/>
      <c r="E612" s="405"/>
      <c r="F612" s="404"/>
      <c r="G612" s="405"/>
      <c r="H612" s="404"/>
      <c r="I612" s="405"/>
      <c r="J612" s="439"/>
      <c r="K612" s="440"/>
    </row>
    <row r="613" spans="1:11" ht="12.75">
      <c r="A613" s="81">
        <v>3</v>
      </c>
      <c r="B613" s="404"/>
      <c r="C613" s="405"/>
      <c r="D613" s="404"/>
      <c r="E613" s="405"/>
      <c r="F613" s="404"/>
      <c r="G613" s="405"/>
      <c r="H613" s="404"/>
      <c r="I613" s="405"/>
      <c r="J613" s="439"/>
      <c r="K613" s="440"/>
    </row>
    <row r="614" spans="1:11" ht="12.75">
      <c r="A614" s="81">
        <v>4</v>
      </c>
      <c r="B614" s="404"/>
      <c r="C614" s="405"/>
      <c r="D614" s="404"/>
      <c r="E614" s="405"/>
      <c r="F614" s="404"/>
      <c r="G614" s="405"/>
      <c r="H614" s="404"/>
      <c r="I614" s="405"/>
      <c r="J614" s="439"/>
      <c r="K614" s="440"/>
    </row>
    <row r="615" spans="1:11" ht="12.75">
      <c r="A615" s="81">
        <v>5</v>
      </c>
      <c r="B615" s="404"/>
      <c r="C615" s="405"/>
      <c r="D615" s="404"/>
      <c r="E615" s="405"/>
      <c r="F615" s="404"/>
      <c r="G615" s="405"/>
      <c r="H615" s="404"/>
      <c r="I615" s="405"/>
      <c r="J615" s="439"/>
      <c r="K615" s="440"/>
    </row>
    <row r="616" spans="1:11" ht="12.75">
      <c r="A616" s="81">
        <v>6</v>
      </c>
      <c r="B616" s="404"/>
      <c r="C616" s="405"/>
      <c r="D616" s="404"/>
      <c r="E616" s="405"/>
      <c r="F616" s="404"/>
      <c r="G616" s="405"/>
      <c r="H616" s="404"/>
      <c r="I616" s="405"/>
      <c r="J616" s="439"/>
      <c r="K616" s="440"/>
    </row>
    <row r="617" spans="1:11" ht="12.75">
      <c r="A617" s="81">
        <v>7</v>
      </c>
      <c r="B617" s="404"/>
      <c r="C617" s="405"/>
      <c r="D617" s="404"/>
      <c r="E617" s="405"/>
      <c r="F617" s="404"/>
      <c r="G617" s="405"/>
      <c r="H617" s="404"/>
      <c r="I617" s="405"/>
      <c r="J617" s="439"/>
      <c r="K617" s="440"/>
    </row>
    <row r="618" spans="1:11" ht="12.75">
      <c r="A618" s="81">
        <v>8</v>
      </c>
      <c r="B618" s="404"/>
      <c r="C618" s="405"/>
      <c r="D618" s="404"/>
      <c r="E618" s="405"/>
      <c r="F618" s="404"/>
      <c r="G618" s="405"/>
      <c r="H618" s="404"/>
      <c r="I618" s="405"/>
      <c r="J618" s="439"/>
      <c r="K618" s="440"/>
    </row>
    <row r="619" spans="1:11" ht="12.75">
      <c r="A619" s="81">
        <v>9</v>
      </c>
      <c r="B619" s="404"/>
      <c r="C619" s="405"/>
      <c r="D619" s="404"/>
      <c r="E619" s="405"/>
      <c r="F619" s="404"/>
      <c r="G619" s="405"/>
      <c r="H619" s="404"/>
      <c r="I619" s="405"/>
      <c r="J619" s="439"/>
      <c r="K619" s="440"/>
    </row>
    <row r="620" spans="1:11" ht="12.75">
      <c r="A620" s="81">
        <v>10</v>
      </c>
      <c r="B620" s="404"/>
      <c r="C620" s="405"/>
      <c r="D620" s="404"/>
      <c r="E620" s="405"/>
      <c r="F620" s="404"/>
      <c r="G620" s="405"/>
      <c r="H620" s="404"/>
      <c r="I620" s="405"/>
      <c r="J620" s="439"/>
      <c r="K620" s="440"/>
    </row>
    <row r="621" spans="1:11" ht="12.75">
      <c r="A621" s="81">
        <v>11</v>
      </c>
      <c r="B621" s="404"/>
      <c r="C621" s="405"/>
      <c r="D621" s="404"/>
      <c r="E621" s="405"/>
      <c r="F621" s="404"/>
      <c r="G621" s="405"/>
      <c r="H621" s="404"/>
      <c r="I621" s="405"/>
      <c r="J621" s="439"/>
      <c r="K621" s="440"/>
    </row>
    <row r="622" spans="1:11" ht="12.75">
      <c r="A622" s="81">
        <v>12</v>
      </c>
      <c r="B622" s="404"/>
      <c r="C622" s="405"/>
      <c r="D622" s="404"/>
      <c r="E622" s="405"/>
      <c r="F622" s="404"/>
      <c r="G622" s="405"/>
      <c r="H622" s="404"/>
      <c r="I622" s="405"/>
      <c r="J622" s="439"/>
      <c r="K622" s="440"/>
    </row>
    <row r="623" spans="1:11" ht="12.75">
      <c r="A623" s="81">
        <v>13</v>
      </c>
      <c r="B623" s="404"/>
      <c r="C623" s="405"/>
      <c r="D623" s="404"/>
      <c r="E623" s="405"/>
      <c r="F623" s="404"/>
      <c r="G623" s="405"/>
      <c r="H623" s="404"/>
      <c r="I623" s="405"/>
      <c r="J623" s="439"/>
      <c r="K623" s="440"/>
    </row>
    <row r="624" spans="1:11" ht="12.75">
      <c r="A624" s="81">
        <v>14</v>
      </c>
      <c r="B624" s="404"/>
      <c r="C624" s="405"/>
      <c r="D624" s="404"/>
      <c r="E624" s="405"/>
      <c r="F624" s="404"/>
      <c r="G624" s="405"/>
      <c r="H624" s="404"/>
      <c r="I624" s="405"/>
      <c r="J624" s="439"/>
      <c r="K624" s="440"/>
    </row>
    <row r="625" spans="1:11" ht="12.75">
      <c r="A625" s="81">
        <v>15</v>
      </c>
      <c r="B625" s="404"/>
      <c r="C625" s="405"/>
      <c r="D625" s="404"/>
      <c r="E625" s="405"/>
      <c r="F625" s="404"/>
      <c r="G625" s="405"/>
      <c r="H625" s="404"/>
      <c r="I625" s="405"/>
      <c r="J625" s="439"/>
      <c r="K625" s="440"/>
    </row>
    <row r="626" spans="1:11" ht="12.75">
      <c r="A626" s="81">
        <v>16</v>
      </c>
      <c r="B626" s="404"/>
      <c r="C626" s="405"/>
      <c r="D626" s="404"/>
      <c r="E626" s="405"/>
      <c r="F626" s="404"/>
      <c r="G626" s="405"/>
      <c r="H626" s="404"/>
      <c r="I626" s="405"/>
      <c r="J626" s="439"/>
      <c r="K626" s="440"/>
    </row>
    <row r="627" spans="1:11" ht="12.75">
      <c r="A627" s="81">
        <v>17</v>
      </c>
      <c r="B627" s="404"/>
      <c r="C627" s="405"/>
      <c r="D627" s="404"/>
      <c r="E627" s="405"/>
      <c r="F627" s="404"/>
      <c r="G627" s="405"/>
      <c r="H627" s="404"/>
      <c r="I627" s="405"/>
      <c r="J627" s="439"/>
      <c r="K627" s="440"/>
    </row>
    <row r="628" spans="1:11" ht="12.75">
      <c r="A628" s="81">
        <v>18</v>
      </c>
      <c r="B628" s="404"/>
      <c r="C628" s="405"/>
      <c r="D628" s="404"/>
      <c r="E628" s="405"/>
      <c r="F628" s="404"/>
      <c r="G628" s="405"/>
      <c r="H628" s="404"/>
      <c r="I628" s="405"/>
      <c r="J628" s="439"/>
      <c r="K628" s="440"/>
    </row>
    <row r="629" spans="1:11" ht="12.75">
      <c r="A629" s="81">
        <v>19</v>
      </c>
      <c r="B629" s="404"/>
      <c r="C629" s="405"/>
      <c r="D629" s="404"/>
      <c r="E629" s="405"/>
      <c r="F629" s="404"/>
      <c r="G629" s="405"/>
      <c r="H629" s="404"/>
      <c r="I629" s="405"/>
      <c r="J629" s="439"/>
      <c r="K629" s="440"/>
    </row>
    <row r="630" spans="1:11" ht="12.75">
      <c r="A630" s="81">
        <v>20</v>
      </c>
      <c r="B630" s="404"/>
      <c r="C630" s="405"/>
      <c r="D630" s="404"/>
      <c r="E630" s="405"/>
      <c r="F630" s="404"/>
      <c r="G630" s="405"/>
      <c r="H630" s="404"/>
      <c r="I630" s="405"/>
      <c r="J630" s="439"/>
      <c r="K630" s="440"/>
    </row>
    <row r="631" spans="1:11" ht="12.75">
      <c r="A631" s="81">
        <v>21</v>
      </c>
      <c r="B631" s="404"/>
      <c r="C631" s="405"/>
      <c r="D631" s="404"/>
      <c r="E631" s="405"/>
      <c r="F631" s="404"/>
      <c r="G631" s="405"/>
      <c r="H631" s="404"/>
      <c r="I631" s="405"/>
      <c r="J631" s="439"/>
      <c r="K631" s="440"/>
    </row>
    <row r="632" spans="1:11" ht="12.75">
      <c r="A632" s="81">
        <v>22</v>
      </c>
      <c r="B632" s="404"/>
      <c r="C632" s="405"/>
      <c r="D632" s="404"/>
      <c r="E632" s="405"/>
      <c r="F632" s="404"/>
      <c r="G632" s="405"/>
      <c r="H632" s="404"/>
      <c r="I632" s="405"/>
      <c r="J632" s="439"/>
      <c r="K632" s="440"/>
    </row>
    <row r="633" spans="1:11" ht="12.75">
      <c r="A633" s="81">
        <v>23</v>
      </c>
      <c r="B633" s="404"/>
      <c r="C633" s="405"/>
      <c r="D633" s="404"/>
      <c r="E633" s="405"/>
      <c r="F633" s="404"/>
      <c r="G633" s="405"/>
      <c r="H633" s="404"/>
      <c r="I633" s="405"/>
      <c r="J633" s="439"/>
      <c r="K633" s="440"/>
    </row>
    <row r="634" spans="1:11" ht="12.75">
      <c r="A634" s="81">
        <v>24</v>
      </c>
      <c r="B634" s="404"/>
      <c r="C634" s="405"/>
      <c r="D634" s="404"/>
      <c r="E634" s="405"/>
      <c r="F634" s="404"/>
      <c r="G634" s="405"/>
      <c r="H634" s="404"/>
      <c r="I634" s="405"/>
      <c r="J634" s="439"/>
      <c r="K634" s="440"/>
    </row>
    <row r="635" spans="1:11" ht="12.75">
      <c r="A635" s="81">
        <v>25</v>
      </c>
      <c r="B635" s="404"/>
      <c r="C635" s="405"/>
      <c r="D635" s="404"/>
      <c r="E635" s="405"/>
      <c r="F635" s="404"/>
      <c r="G635" s="405"/>
      <c r="H635" s="404"/>
      <c r="I635" s="405"/>
      <c r="J635" s="439"/>
      <c r="K635" s="440"/>
    </row>
    <row r="636" spans="1:11" ht="12.75">
      <c r="A636" s="81">
        <v>26</v>
      </c>
      <c r="B636" s="404"/>
      <c r="C636" s="405"/>
      <c r="D636" s="404"/>
      <c r="E636" s="405"/>
      <c r="F636" s="404"/>
      <c r="G636" s="405"/>
      <c r="H636" s="404"/>
      <c r="I636" s="405"/>
      <c r="J636" s="439"/>
      <c r="K636" s="440"/>
    </row>
    <row r="637" spans="1:11" ht="12.75">
      <c r="A637" s="81">
        <v>27</v>
      </c>
      <c r="B637" s="404"/>
      <c r="C637" s="405"/>
      <c r="D637" s="404"/>
      <c r="E637" s="405"/>
      <c r="F637" s="404"/>
      <c r="G637" s="405"/>
      <c r="H637" s="404"/>
      <c r="I637" s="405"/>
      <c r="J637" s="439"/>
      <c r="K637" s="440"/>
    </row>
    <row r="638" spans="1:11" ht="12.75">
      <c r="A638" s="81">
        <v>28</v>
      </c>
      <c r="B638" s="404"/>
      <c r="C638" s="405"/>
      <c r="D638" s="404"/>
      <c r="E638" s="405"/>
      <c r="F638" s="404"/>
      <c r="G638" s="405"/>
      <c r="H638" s="404"/>
      <c r="I638" s="405"/>
      <c r="J638" s="439"/>
      <c r="K638" s="440"/>
    </row>
    <row r="639" spans="1:11" ht="12.75">
      <c r="A639" s="81">
        <v>29</v>
      </c>
      <c r="B639" s="404"/>
      <c r="C639" s="405"/>
      <c r="D639" s="404"/>
      <c r="E639" s="405"/>
      <c r="F639" s="404"/>
      <c r="G639" s="405"/>
      <c r="H639" s="404"/>
      <c r="I639" s="405"/>
      <c r="J639" s="439"/>
      <c r="K639" s="440"/>
    </row>
    <row r="640" spans="1:11" ht="12.75">
      <c r="A640" s="81">
        <v>30</v>
      </c>
      <c r="B640" s="404"/>
      <c r="C640" s="405"/>
      <c r="D640" s="404"/>
      <c r="E640" s="405"/>
      <c r="F640" s="404"/>
      <c r="G640" s="405"/>
      <c r="H640" s="404"/>
      <c r="I640" s="405"/>
      <c r="J640" s="439"/>
      <c r="K640" s="440"/>
    </row>
    <row r="641" spans="1:11" ht="12.75">
      <c r="A641" s="81">
        <v>31</v>
      </c>
      <c r="B641" s="404"/>
      <c r="C641" s="405"/>
      <c r="D641" s="404"/>
      <c r="E641" s="405"/>
      <c r="F641" s="404"/>
      <c r="G641" s="405"/>
      <c r="H641" s="404"/>
      <c r="I641" s="405"/>
      <c r="J641" s="439"/>
      <c r="K641" s="440"/>
    </row>
    <row r="642" spans="1:11" ht="12.75">
      <c r="A642" s="81">
        <v>32</v>
      </c>
      <c r="B642" s="404"/>
      <c r="C642" s="405"/>
      <c r="D642" s="404"/>
      <c r="E642" s="405"/>
      <c r="F642" s="404"/>
      <c r="G642" s="405"/>
      <c r="H642" s="404"/>
      <c r="I642" s="405"/>
      <c r="J642" s="439"/>
      <c r="K642" s="440"/>
    </row>
    <row r="643" spans="1:11" ht="12.75">
      <c r="A643" s="81">
        <v>33</v>
      </c>
      <c r="B643" s="404"/>
      <c r="C643" s="405"/>
      <c r="D643" s="404"/>
      <c r="E643" s="405"/>
      <c r="F643" s="404"/>
      <c r="G643" s="405"/>
      <c r="H643" s="404"/>
      <c r="I643" s="405"/>
      <c r="J643" s="439"/>
      <c r="K643" s="440"/>
    </row>
    <row r="644" spans="1:11" ht="12.75">
      <c r="A644" s="81">
        <v>34</v>
      </c>
      <c r="B644" s="404"/>
      <c r="C644" s="405"/>
      <c r="D644" s="404"/>
      <c r="E644" s="405"/>
      <c r="F644" s="404"/>
      <c r="G644" s="405"/>
      <c r="H644" s="404"/>
      <c r="I644" s="405"/>
      <c r="J644" s="439"/>
      <c r="K644" s="440"/>
    </row>
    <row r="645" spans="1:11" ht="12.75">
      <c r="A645" s="81">
        <v>35</v>
      </c>
      <c r="B645" s="404"/>
      <c r="C645" s="405"/>
      <c r="D645" s="404"/>
      <c r="E645" s="405"/>
      <c r="F645" s="404"/>
      <c r="G645" s="405"/>
      <c r="H645" s="404"/>
      <c r="I645" s="405"/>
      <c r="J645" s="439"/>
      <c r="K645" s="440"/>
    </row>
    <row r="646" spans="1:11" ht="12.75">
      <c r="A646" s="81">
        <v>36</v>
      </c>
      <c r="B646" s="404"/>
      <c r="C646" s="405"/>
      <c r="D646" s="404"/>
      <c r="E646" s="405"/>
      <c r="F646" s="404"/>
      <c r="G646" s="405"/>
      <c r="H646" s="404"/>
      <c r="I646" s="405"/>
      <c r="J646" s="439"/>
      <c r="K646" s="440"/>
    </row>
    <row r="647" spans="1:11" ht="12.75">
      <c r="A647" s="81">
        <v>37</v>
      </c>
      <c r="B647" s="404"/>
      <c r="C647" s="405"/>
      <c r="D647" s="404"/>
      <c r="E647" s="405"/>
      <c r="F647" s="404"/>
      <c r="G647" s="405"/>
      <c r="H647" s="404"/>
      <c r="I647" s="405"/>
      <c r="J647" s="439"/>
      <c r="K647" s="440"/>
    </row>
    <row r="648" spans="1:11" ht="12.75">
      <c r="A648" s="81">
        <v>38</v>
      </c>
      <c r="B648" s="404"/>
      <c r="C648" s="405"/>
      <c r="D648" s="404"/>
      <c r="E648" s="405"/>
      <c r="F648" s="404"/>
      <c r="G648" s="405"/>
      <c r="H648" s="404"/>
      <c r="I648" s="405"/>
      <c r="J648" s="439"/>
      <c r="K648" s="440"/>
    </row>
    <row r="649" spans="1:11" ht="12.75">
      <c r="A649" s="81">
        <v>39</v>
      </c>
      <c r="B649" s="404"/>
      <c r="C649" s="405"/>
      <c r="D649" s="404"/>
      <c r="E649" s="405"/>
      <c r="F649" s="404"/>
      <c r="G649" s="405"/>
      <c r="H649" s="404"/>
      <c r="I649" s="405"/>
      <c r="J649" s="439"/>
      <c r="K649" s="440"/>
    </row>
    <row r="650" spans="1:11" ht="12.75">
      <c r="A650" s="81">
        <v>40</v>
      </c>
      <c r="B650" s="404"/>
      <c r="C650" s="405"/>
      <c r="D650" s="404"/>
      <c r="E650" s="405"/>
      <c r="F650" s="404"/>
      <c r="G650" s="405"/>
      <c r="H650" s="404"/>
      <c r="I650" s="405"/>
      <c r="J650" s="439"/>
      <c r="K650" s="440"/>
    </row>
    <row r="651" spans="1:11" ht="12.75">
      <c r="A651" s="81">
        <v>41</v>
      </c>
      <c r="B651" s="404"/>
      <c r="C651" s="405"/>
      <c r="D651" s="404"/>
      <c r="E651" s="405"/>
      <c r="F651" s="404"/>
      <c r="G651" s="405"/>
      <c r="H651" s="404"/>
      <c r="I651" s="405"/>
      <c r="J651" s="439"/>
      <c r="K651" s="440"/>
    </row>
    <row r="652" spans="1:11" ht="12.75">
      <c r="A652" s="81">
        <v>42</v>
      </c>
      <c r="B652" s="404"/>
      <c r="C652" s="405"/>
      <c r="D652" s="404"/>
      <c r="E652" s="405"/>
      <c r="F652" s="404"/>
      <c r="G652" s="405"/>
      <c r="H652" s="404"/>
      <c r="I652" s="405"/>
      <c r="J652" s="439"/>
      <c r="K652" s="440"/>
    </row>
    <row r="653" spans="1:11" ht="12.75">
      <c r="A653" s="81">
        <v>43</v>
      </c>
      <c r="B653" s="404"/>
      <c r="C653" s="405"/>
      <c r="D653" s="404"/>
      <c r="E653" s="405"/>
      <c r="F653" s="404"/>
      <c r="G653" s="405"/>
      <c r="H653" s="404"/>
      <c r="I653" s="405"/>
      <c r="J653" s="439"/>
      <c r="K653" s="440"/>
    </row>
    <row r="654" spans="1:11" ht="12.75">
      <c r="A654" s="81">
        <v>44</v>
      </c>
      <c r="B654" s="404"/>
      <c r="C654" s="405"/>
      <c r="D654" s="404"/>
      <c r="E654" s="405"/>
      <c r="F654" s="404"/>
      <c r="G654" s="405"/>
      <c r="H654" s="404"/>
      <c r="I654" s="405"/>
      <c r="J654" s="439"/>
      <c r="K654" s="440"/>
    </row>
    <row r="655" spans="1:11" ht="12.75">
      <c r="A655" s="81">
        <v>45</v>
      </c>
      <c r="B655" s="404"/>
      <c r="C655" s="405"/>
      <c r="D655" s="404"/>
      <c r="E655" s="405"/>
      <c r="F655" s="404"/>
      <c r="G655" s="405"/>
      <c r="H655" s="404"/>
      <c r="I655" s="405"/>
      <c r="J655" s="439"/>
      <c r="K655" s="440"/>
    </row>
    <row r="656" spans="1:11" ht="12.75">
      <c r="A656" s="81">
        <v>46</v>
      </c>
      <c r="B656" s="404"/>
      <c r="C656" s="405"/>
      <c r="D656" s="404"/>
      <c r="E656" s="405"/>
      <c r="F656" s="404"/>
      <c r="G656" s="405"/>
      <c r="H656" s="404"/>
      <c r="I656" s="405"/>
      <c r="J656" s="439"/>
      <c r="K656" s="440"/>
    </row>
    <row r="657" spans="1:11" ht="12.75">
      <c r="A657" s="81">
        <v>47</v>
      </c>
      <c r="B657" s="404"/>
      <c r="C657" s="405"/>
      <c r="D657" s="404"/>
      <c r="E657" s="405"/>
      <c r="F657" s="404"/>
      <c r="G657" s="405"/>
      <c r="H657" s="404"/>
      <c r="I657" s="405"/>
      <c r="J657" s="439"/>
      <c r="K657" s="440"/>
    </row>
    <row r="658" spans="1:11" ht="12.75">
      <c r="A658" s="81">
        <v>48</v>
      </c>
      <c r="B658" s="404"/>
      <c r="C658" s="405"/>
      <c r="D658" s="404"/>
      <c r="E658" s="405"/>
      <c r="F658" s="404"/>
      <c r="G658" s="405"/>
      <c r="H658" s="404"/>
      <c r="I658" s="405"/>
      <c r="J658" s="439"/>
      <c r="K658" s="440"/>
    </row>
    <row r="659" spans="1:11" ht="12.75">
      <c r="A659" s="81">
        <v>49</v>
      </c>
      <c r="B659" s="404"/>
      <c r="C659" s="405"/>
      <c r="D659" s="404"/>
      <c r="E659" s="405"/>
      <c r="F659" s="404"/>
      <c r="G659" s="405"/>
      <c r="H659" s="404"/>
      <c r="I659" s="405"/>
      <c r="J659" s="439"/>
      <c r="K659" s="440"/>
    </row>
    <row r="660" spans="1:11" ht="12.75">
      <c r="A660" s="81">
        <v>50</v>
      </c>
      <c r="B660" s="404"/>
      <c r="C660" s="405"/>
      <c r="D660" s="404"/>
      <c r="E660" s="405"/>
      <c r="F660" s="404"/>
      <c r="G660" s="405"/>
      <c r="H660" s="404"/>
      <c r="I660" s="405"/>
      <c r="J660" s="439"/>
      <c r="K660" s="440"/>
    </row>
    <row r="661" spans="1:11" ht="12.75">
      <c r="A661" s="81">
        <v>51</v>
      </c>
      <c r="B661" s="404"/>
      <c r="C661" s="405"/>
      <c r="D661" s="404"/>
      <c r="E661" s="405"/>
      <c r="F661" s="404"/>
      <c r="G661" s="405"/>
      <c r="H661" s="404"/>
      <c r="I661" s="405"/>
      <c r="J661" s="439"/>
      <c r="K661" s="440"/>
    </row>
    <row r="662" spans="1:11" ht="12.75">
      <c r="A662" s="81">
        <v>52</v>
      </c>
      <c r="B662" s="404"/>
      <c r="C662" s="405"/>
      <c r="D662" s="404"/>
      <c r="E662" s="405"/>
      <c r="F662" s="404"/>
      <c r="G662" s="405"/>
      <c r="H662" s="404"/>
      <c r="I662" s="405"/>
      <c r="J662" s="439"/>
      <c r="K662" s="440"/>
    </row>
    <row r="663" spans="1:11" ht="12.75">
      <c r="A663" s="81">
        <v>53</v>
      </c>
      <c r="B663" s="404"/>
      <c r="C663" s="405"/>
      <c r="D663" s="404"/>
      <c r="E663" s="405"/>
      <c r="F663" s="404"/>
      <c r="G663" s="405"/>
      <c r="H663" s="404"/>
      <c r="I663" s="405"/>
      <c r="J663" s="439"/>
      <c r="K663" s="440"/>
    </row>
    <row r="664" spans="1:11" ht="12.75">
      <c r="A664" s="81">
        <v>54</v>
      </c>
      <c r="B664" s="404"/>
      <c r="C664" s="405"/>
      <c r="D664" s="404"/>
      <c r="E664" s="405"/>
      <c r="F664" s="404"/>
      <c r="G664" s="405"/>
      <c r="H664" s="404"/>
      <c r="I664" s="405"/>
      <c r="J664" s="439"/>
      <c r="K664" s="440"/>
    </row>
    <row r="665" spans="1:11" ht="12.75">
      <c r="A665" s="81">
        <v>55</v>
      </c>
      <c r="B665" s="404"/>
      <c r="C665" s="405"/>
      <c r="D665" s="404"/>
      <c r="E665" s="405"/>
      <c r="F665" s="404"/>
      <c r="G665" s="405"/>
      <c r="H665" s="404"/>
      <c r="I665" s="405"/>
      <c r="J665" s="439"/>
      <c r="K665" s="440"/>
    </row>
    <row r="666" spans="1:11" ht="12.75">
      <c r="A666" s="81">
        <v>56</v>
      </c>
      <c r="B666" s="404"/>
      <c r="C666" s="405"/>
      <c r="D666" s="404"/>
      <c r="E666" s="405"/>
      <c r="F666" s="404"/>
      <c r="G666" s="405"/>
      <c r="H666" s="404"/>
      <c r="I666" s="405"/>
      <c r="J666" s="439"/>
      <c r="K666" s="440"/>
    </row>
    <row r="667" spans="1:11" ht="12.75">
      <c r="A667" s="81">
        <v>57</v>
      </c>
      <c r="B667" s="404"/>
      <c r="C667" s="405"/>
      <c r="D667" s="404"/>
      <c r="E667" s="405"/>
      <c r="F667" s="404"/>
      <c r="G667" s="405"/>
      <c r="H667" s="404"/>
      <c r="I667" s="405"/>
      <c r="J667" s="439"/>
      <c r="K667" s="440"/>
    </row>
    <row r="668" spans="1:11" ht="12.75">
      <c r="A668" s="81">
        <v>58</v>
      </c>
      <c r="B668" s="404"/>
      <c r="C668" s="405"/>
      <c r="D668" s="404"/>
      <c r="E668" s="405"/>
      <c r="F668" s="404"/>
      <c r="G668" s="405"/>
      <c r="H668" s="404"/>
      <c r="I668" s="405"/>
      <c r="J668" s="439"/>
      <c r="K668" s="440"/>
    </row>
    <row r="669" spans="1:11" ht="12.75">
      <c r="A669" s="81">
        <v>59</v>
      </c>
      <c r="B669" s="404"/>
      <c r="C669" s="405"/>
      <c r="D669" s="404"/>
      <c r="E669" s="405"/>
      <c r="F669" s="404"/>
      <c r="G669" s="405"/>
      <c r="H669" s="404"/>
      <c r="I669" s="405"/>
      <c r="J669" s="439"/>
      <c r="K669" s="440"/>
    </row>
    <row r="670" spans="1:11" ht="12.75">
      <c r="A670" s="81">
        <v>60</v>
      </c>
      <c r="B670" s="404"/>
      <c r="C670" s="405"/>
      <c r="D670" s="404"/>
      <c r="E670" s="405"/>
      <c r="F670" s="404"/>
      <c r="G670" s="405"/>
      <c r="H670" s="404"/>
      <c r="I670" s="405"/>
      <c r="J670" s="439"/>
      <c r="K670" s="440"/>
    </row>
    <row r="671" spans="1:11" ht="12.75">
      <c r="A671" s="81">
        <v>61</v>
      </c>
      <c r="B671" s="404"/>
      <c r="C671" s="405"/>
      <c r="D671" s="404"/>
      <c r="E671" s="405"/>
      <c r="F671" s="404"/>
      <c r="G671" s="405"/>
      <c r="H671" s="404"/>
      <c r="I671" s="405"/>
      <c r="J671" s="439"/>
      <c r="K671" s="440"/>
    </row>
    <row r="672" spans="1:11" ht="12.75">
      <c r="A672" s="81">
        <v>62</v>
      </c>
      <c r="B672" s="404"/>
      <c r="C672" s="405"/>
      <c r="D672" s="404"/>
      <c r="E672" s="405"/>
      <c r="F672" s="404"/>
      <c r="G672" s="405"/>
      <c r="H672" s="404"/>
      <c r="I672" s="405"/>
      <c r="J672" s="439"/>
      <c r="K672" s="440"/>
    </row>
    <row r="673" spans="1:11" ht="12.75">
      <c r="A673" s="81">
        <v>63</v>
      </c>
      <c r="B673" s="404"/>
      <c r="C673" s="405"/>
      <c r="D673" s="404"/>
      <c r="E673" s="405"/>
      <c r="F673" s="404"/>
      <c r="G673" s="405"/>
      <c r="H673" s="404"/>
      <c r="I673" s="405"/>
      <c r="J673" s="439"/>
      <c r="K673" s="440"/>
    </row>
    <row r="674" spans="1:11" ht="12.75">
      <c r="A674" s="81">
        <v>64</v>
      </c>
      <c r="B674" s="404"/>
      <c r="C674" s="405"/>
      <c r="D674" s="404"/>
      <c r="E674" s="405"/>
      <c r="F674" s="404"/>
      <c r="G674" s="405"/>
      <c r="H674" s="404"/>
      <c r="I674" s="405"/>
      <c r="J674" s="439"/>
      <c r="K674" s="440"/>
    </row>
    <row r="675" spans="1:11" ht="12.75">
      <c r="A675" s="81">
        <v>65</v>
      </c>
      <c r="B675" s="404"/>
      <c r="C675" s="405"/>
      <c r="D675" s="404"/>
      <c r="E675" s="405"/>
      <c r="F675" s="404"/>
      <c r="G675" s="405"/>
      <c r="H675" s="404"/>
      <c r="I675" s="405"/>
      <c r="J675" s="439"/>
      <c r="K675" s="440"/>
    </row>
    <row r="676" spans="1:11" ht="12.75">
      <c r="A676" s="81">
        <v>66</v>
      </c>
      <c r="B676" s="404"/>
      <c r="C676" s="405"/>
      <c r="D676" s="404"/>
      <c r="E676" s="405"/>
      <c r="F676" s="404"/>
      <c r="G676" s="405"/>
      <c r="H676" s="404"/>
      <c r="I676" s="405"/>
      <c r="J676" s="439"/>
      <c r="K676" s="440"/>
    </row>
    <row r="677" spans="1:11" ht="12.75">
      <c r="A677" s="81">
        <v>67</v>
      </c>
      <c r="B677" s="404"/>
      <c r="C677" s="405"/>
      <c r="D677" s="404"/>
      <c r="E677" s="405"/>
      <c r="F677" s="404"/>
      <c r="G677" s="405"/>
      <c r="H677" s="404"/>
      <c r="I677" s="405"/>
      <c r="J677" s="439"/>
      <c r="K677" s="440"/>
    </row>
    <row r="678" spans="1:11" ht="12.75">
      <c r="A678" s="81">
        <v>68</v>
      </c>
      <c r="B678" s="404"/>
      <c r="C678" s="405"/>
      <c r="D678" s="404"/>
      <c r="E678" s="405"/>
      <c r="F678" s="404"/>
      <c r="G678" s="405"/>
      <c r="H678" s="404"/>
      <c r="I678" s="405"/>
      <c r="J678" s="439"/>
      <c r="K678" s="440"/>
    </row>
    <row r="679" spans="1:11" ht="12.75">
      <c r="A679" s="81">
        <v>69</v>
      </c>
      <c r="B679" s="404"/>
      <c r="C679" s="405"/>
      <c r="D679" s="404"/>
      <c r="E679" s="405"/>
      <c r="F679" s="404"/>
      <c r="G679" s="405"/>
      <c r="H679" s="404"/>
      <c r="I679" s="405"/>
      <c r="J679" s="439"/>
      <c r="K679" s="440"/>
    </row>
    <row r="680" spans="1:11" ht="12.75">
      <c r="A680" s="81">
        <v>70</v>
      </c>
      <c r="B680" s="404"/>
      <c r="C680" s="405"/>
      <c r="D680" s="404"/>
      <c r="E680" s="405"/>
      <c r="F680" s="404"/>
      <c r="G680" s="405"/>
      <c r="H680" s="404"/>
      <c r="I680" s="405"/>
      <c r="J680" s="439"/>
      <c r="K680" s="440"/>
    </row>
    <row r="681" spans="1:11" ht="12.75">
      <c r="A681" s="81">
        <v>71</v>
      </c>
      <c r="B681" s="404"/>
      <c r="C681" s="405"/>
      <c r="D681" s="404"/>
      <c r="E681" s="405"/>
      <c r="F681" s="404"/>
      <c r="G681" s="405"/>
      <c r="H681" s="404"/>
      <c r="I681" s="405"/>
      <c r="J681" s="439"/>
      <c r="K681" s="440"/>
    </row>
    <row r="682" spans="1:11" ht="12.75">
      <c r="A682" s="81">
        <v>72</v>
      </c>
      <c r="B682" s="404"/>
      <c r="C682" s="405"/>
      <c r="D682" s="404"/>
      <c r="E682" s="405"/>
      <c r="F682" s="404"/>
      <c r="G682" s="405"/>
      <c r="H682" s="404"/>
      <c r="I682" s="405"/>
      <c r="J682" s="439"/>
      <c r="K682" s="440"/>
    </row>
    <row r="683" spans="1:11" ht="12.75">
      <c r="A683" s="81">
        <v>73</v>
      </c>
      <c r="B683" s="404"/>
      <c r="C683" s="405"/>
      <c r="D683" s="404"/>
      <c r="E683" s="405"/>
      <c r="F683" s="404"/>
      <c r="G683" s="405"/>
      <c r="H683" s="404"/>
      <c r="I683" s="405"/>
      <c r="J683" s="439"/>
      <c r="K683" s="440"/>
    </row>
    <row r="684" spans="1:11" ht="12.75">
      <c r="A684" s="81">
        <v>74</v>
      </c>
      <c r="B684" s="404"/>
      <c r="C684" s="405"/>
      <c r="D684" s="404"/>
      <c r="E684" s="405"/>
      <c r="F684" s="404"/>
      <c r="G684" s="405"/>
      <c r="H684" s="404"/>
      <c r="I684" s="405"/>
      <c r="J684" s="439"/>
      <c r="K684" s="440"/>
    </row>
    <row r="685" spans="1:11" ht="12.75">
      <c r="A685" s="81">
        <v>75</v>
      </c>
      <c r="B685" s="404"/>
      <c r="C685" s="405"/>
      <c r="D685" s="404"/>
      <c r="E685" s="405"/>
      <c r="F685" s="404"/>
      <c r="G685" s="405"/>
      <c r="H685" s="404"/>
      <c r="I685" s="405"/>
      <c r="J685" s="439"/>
      <c r="K685" s="440"/>
    </row>
    <row r="686" spans="1:11" ht="12.75">
      <c r="A686" s="81">
        <v>76</v>
      </c>
      <c r="B686" s="404"/>
      <c r="C686" s="405"/>
      <c r="D686" s="404"/>
      <c r="E686" s="405"/>
      <c r="F686" s="404"/>
      <c r="G686" s="405"/>
      <c r="H686" s="404"/>
      <c r="I686" s="405"/>
      <c r="J686" s="439"/>
      <c r="K686" s="440"/>
    </row>
    <row r="687" spans="1:11" ht="12.75">
      <c r="A687" s="81">
        <v>77</v>
      </c>
      <c r="B687" s="404"/>
      <c r="C687" s="405"/>
      <c r="D687" s="404"/>
      <c r="E687" s="405"/>
      <c r="F687" s="404"/>
      <c r="G687" s="405"/>
      <c r="H687" s="404"/>
      <c r="I687" s="405"/>
      <c r="J687" s="439"/>
      <c r="K687" s="440"/>
    </row>
    <row r="688" spans="1:11" ht="12.75">
      <c r="A688" s="81">
        <v>78</v>
      </c>
      <c r="B688" s="404"/>
      <c r="C688" s="405"/>
      <c r="D688" s="404"/>
      <c r="E688" s="405"/>
      <c r="F688" s="404"/>
      <c r="G688" s="405"/>
      <c r="H688" s="404"/>
      <c r="I688" s="405"/>
      <c r="J688" s="439"/>
      <c r="K688" s="440"/>
    </row>
    <row r="689" spans="1:11" ht="12.75">
      <c r="A689" s="81">
        <v>79</v>
      </c>
      <c r="B689" s="404"/>
      <c r="C689" s="405"/>
      <c r="D689" s="404"/>
      <c r="E689" s="405"/>
      <c r="F689" s="404"/>
      <c r="G689" s="405"/>
      <c r="H689" s="404"/>
      <c r="I689" s="405"/>
      <c r="J689" s="439"/>
      <c r="K689" s="440"/>
    </row>
    <row r="690" spans="1:11" ht="12.75">
      <c r="A690" s="81">
        <v>80</v>
      </c>
      <c r="B690" s="404"/>
      <c r="C690" s="405"/>
      <c r="D690" s="404"/>
      <c r="E690" s="405"/>
      <c r="F690" s="404"/>
      <c r="G690" s="405"/>
      <c r="H690" s="404"/>
      <c r="I690" s="405"/>
      <c r="J690" s="439"/>
      <c r="K690" s="440"/>
    </row>
    <row r="691" spans="1:11" ht="12.75">
      <c r="A691" s="81">
        <v>81</v>
      </c>
      <c r="B691" s="404"/>
      <c r="C691" s="405"/>
      <c r="D691" s="404"/>
      <c r="E691" s="405"/>
      <c r="F691" s="404"/>
      <c r="G691" s="405"/>
      <c r="H691" s="404"/>
      <c r="I691" s="405"/>
      <c r="J691" s="439"/>
      <c r="K691" s="440"/>
    </row>
    <row r="692" spans="1:11" ht="12.75">
      <c r="A692" s="81">
        <v>82</v>
      </c>
      <c r="B692" s="404"/>
      <c r="C692" s="405"/>
      <c r="D692" s="404"/>
      <c r="E692" s="405"/>
      <c r="F692" s="404"/>
      <c r="G692" s="405"/>
      <c r="H692" s="404"/>
      <c r="I692" s="405"/>
      <c r="J692" s="439"/>
      <c r="K692" s="440"/>
    </row>
    <row r="693" spans="1:11" ht="12.75">
      <c r="A693" s="81">
        <v>83</v>
      </c>
      <c r="B693" s="404"/>
      <c r="C693" s="405"/>
      <c r="D693" s="404"/>
      <c r="E693" s="405"/>
      <c r="F693" s="404"/>
      <c r="G693" s="405"/>
      <c r="H693" s="404"/>
      <c r="I693" s="405"/>
      <c r="J693" s="439"/>
      <c r="K693" s="440"/>
    </row>
    <row r="694" spans="1:11" ht="12.75">
      <c r="A694" s="81">
        <v>84</v>
      </c>
      <c r="B694" s="404"/>
      <c r="C694" s="405"/>
      <c r="D694" s="404"/>
      <c r="E694" s="405"/>
      <c r="F694" s="404"/>
      <c r="G694" s="405"/>
      <c r="H694" s="404"/>
      <c r="I694" s="405"/>
      <c r="J694" s="439"/>
      <c r="K694" s="440"/>
    </row>
    <row r="695" spans="1:11" ht="12.75">
      <c r="A695" s="81">
        <v>85</v>
      </c>
      <c r="B695" s="404"/>
      <c r="C695" s="405"/>
      <c r="D695" s="404"/>
      <c r="E695" s="405"/>
      <c r="F695" s="404"/>
      <c r="G695" s="405"/>
      <c r="H695" s="404"/>
      <c r="I695" s="405"/>
      <c r="J695" s="439"/>
      <c r="K695" s="440"/>
    </row>
    <row r="696" spans="1:11" ht="12.75">
      <c r="A696" s="81">
        <v>86</v>
      </c>
      <c r="B696" s="404"/>
      <c r="C696" s="405"/>
      <c r="D696" s="404"/>
      <c r="E696" s="405"/>
      <c r="F696" s="404"/>
      <c r="G696" s="405"/>
      <c r="H696" s="404"/>
      <c r="I696" s="405"/>
      <c r="J696" s="439"/>
      <c r="K696" s="440"/>
    </row>
    <row r="697" spans="1:11" ht="12.75">
      <c r="A697" s="81">
        <v>87</v>
      </c>
      <c r="B697" s="404"/>
      <c r="C697" s="405"/>
      <c r="D697" s="404"/>
      <c r="E697" s="405"/>
      <c r="F697" s="404"/>
      <c r="G697" s="405"/>
      <c r="H697" s="404"/>
      <c r="I697" s="405"/>
      <c r="J697" s="439"/>
      <c r="K697" s="440"/>
    </row>
    <row r="698" spans="1:11" ht="12.75">
      <c r="A698" s="81">
        <v>88</v>
      </c>
      <c r="B698" s="404"/>
      <c r="C698" s="405"/>
      <c r="D698" s="404"/>
      <c r="E698" s="405"/>
      <c r="F698" s="404"/>
      <c r="G698" s="405"/>
      <c r="H698" s="404"/>
      <c r="I698" s="405"/>
      <c r="J698" s="439"/>
      <c r="K698" s="440"/>
    </row>
    <row r="699" spans="1:11" ht="12.75">
      <c r="A699" s="81">
        <v>89</v>
      </c>
      <c r="B699" s="404"/>
      <c r="C699" s="405"/>
      <c r="D699" s="404"/>
      <c r="E699" s="405"/>
      <c r="F699" s="404"/>
      <c r="G699" s="405"/>
      <c r="H699" s="404"/>
      <c r="I699" s="405"/>
      <c r="J699" s="439"/>
      <c r="K699" s="440"/>
    </row>
    <row r="700" spans="1:11" ht="12.75">
      <c r="A700" s="81">
        <v>90</v>
      </c>
      <c r="B700" s="404"/>
      <c r="C700" s="405"/>
      <c r="D700" s="404"/>
      <c r="E700" s="405"/>
      <c r="F700" s="404"/>
      <c r="G700" s="405"/>
      <c r="H700" s="404"/>
      <c r="I700" s="405"/>
      <c r="J700" s="439"/>
      <c r="K700" s="440"/>
    </row>
    <row r="701" spans="1:11" ht="12.75">
      <c r="A701" s="81">
        <v>91</v>
      </c>
      <c r="B701" s="404"/>
      <c r="C701" s="405"/>
      <c r="D701" s="404"/>
      <c r="E701" s="405"/>
      <c r="F701" s="404"/>
      <c r="G701" s="405"/>
      <c r="H701" s="404"/>
      <c r="I701" s="405"/>
      <c r="J701" s="439"/>
      <c r="K701" s="440"/>
    </row>
    <row r="702" spans="1:11" ht="12.75">
      <c r="A702" s="81">
        <v>92</v>
      </c>
      <c r="B702" s="404"/>
      <c r="C702" s="405"/>
      <c r="D702" s="404"/>
      <c r="E702" s="405"/>
      <c r="F702" s="404"/>
      <c r="G702" s="405"/>
      <c r="H702" s="404"/>
      <c r="I702" s="405"/>
      <c r="J702" s="439"/>
      <c r="K702" s="440"/>
    </row>
    <row r="703" spans="1:11" ht="12.75">
      <c r="A703" s="81">
        <v>93</v>
      </c>
      <c r="B703" s="404"/>
      <c r="C703" s="405"/>
      <c r="D703" s="404"/>
      <c r="E703" s="405"/>
      <c r="F703" s="404"/>
      <c r="G703" s="405"/>
      <c r="H703" s="404"/>
      <c r="I703" s="405"/>
      <c r="J703" s="439"/>
      <c r="K703" s="440"/>
    </row>
    <row r="704" spans="1:11" ht="12.75">
      <c r="A704" s="81">
        <v>94</v>
      </c>
      <c r="B704" s="404"/>
      <c r="C704" s="405"/>
      <c r="D704" s="404"/>
      <c r="E704" s="405"/>
      <c r="F704" s="404"/>
      <c r="G704" s="405"/>
      <c r="H704" s="404"/>
      <c r="I704" s="405"/>
      <c r="J704" s="439"/>
      <c r="K704" s="440"/>
    </row>
    <row r="705" spans="1:11" ht="12.75">
      <c r="A705" s="81">
        <v>95</v>
      </c>
      <c r="B705" s="404"/>
      <c r="C705" s="405"/>
      <c r="D705" s="404"/>
      <c r="E705" s="405"/>
      <c r="F705" s="404"/>
      <c r="G705" s="405"/>
      <c r="H705" s="404"/>
      <c r="I705" s="405"/>
      <c r="J705" s="439"/>
      <c r="K705" s="440"/>
    </row>
    <row r="706" spans="1:11" ht="12.75">
      <c r="A706" s="81">
        <v>96</v>
      </c>
      <c r="B706" s="404"/>
      <c r="C706" s="405"/>
      <c r="D706" s="404"/>
      <c r="E706" s="405"/>
      <c r="F706" s="404"/>
      <c r="G706" s="405"/>
      <c r="H706" s="404"/>
      <c r="I706" s="405"/>
      <c r="J706" s="439"/>
      <c r="K706" s="440"/>
    </row>
    <row r="707" spans="1:11" ht="12.75">
      <c r="A707" s="81">
        <v>97</v>
      </c>
      <c r="B707" s="404"/>
      <c r="C707" s="405"/>
      <c r="D707" s="404"/>
      <c r="E707" s="405"/>
      <c r="F707" s="404"/>
      <c r="G707" s="405"/>
      <c r="H707" s="404"/>
      <c r="I707" s="405"/>
      <c r="J707" s="439"/>
      <c r="K707" s="440"/>
    </row>
    <row r="708" spans="1:11" ht="12.75">
      <c r="A708" s="81">
        <v>98</v>
      </c>
      <c r="B708" s="404"/>
      <c r="C708" s="405"/>
      <c r="D708" s="404"/>
      <c r="E708" s="405"/>
      <c r="F708" s="404"/>
      <c r="G708" s="405"/>
      <c r="H708" s="404"/>
      <c r="I708" s="405"/>
      <c r="J708" s="439"/>
      <c r="K708" s="440"/>
    </row>
    <row r="709" spans="1:11" ht="12.75">
      <c r="A709" s="81">
        <v>99</v>
      </c>
      <c r="B709" s="404"/>
      <c r="C709" s="405"/>
      <c r="D709" s="404"/>
      <c r="E709" s="405"/>
      <c r="F709" s="404"/>
      <c r="G709" s="405"/>
      <c r="H709" s="404"/>
      <c r="I709" s="405"/>
      <c r="J709" s="439"/>
      <c r="K709" s="440"/>
    </row>
    <row r="710" spans="1:11" ht="12.75">
      <c r="A710" s="81">
        <v>100</v>
      </c>
      <c r="B710" s="404"/>
      <c r="C710" s="405"/>
      <c r="D710" s="404"/>
      <c r="E710" s="405"/>
      <c r="F710" s="404"/>
      <c r="G710" s="405"/>
      <c r="H710" s="404"/>
      <c r="I710" s="405"/>
      <c r="J710" s="439"/>
      <c r="K710" s="440"/>
    </row>
    <row r="711" spans="1:11" ht="12.75">
      <c r="A711" s="81">
        <v>101</v>
      </c>
      <c r="B711" s="404"/>
      <c r="C711" s="405"/>
      <c r="D711" s="404"/>
      <c r="E711" s="405"/>
      <c r="F711" s="404"/>
      <c r="G711" s="405"/>
      <c r="H711" s="404"/>
      <c r="I711" s="405"/>
      <c r="J711" s="439"/>
      <c r="K711" s="440"/>
    </row>
    <row r="712" spans="1:11" ht="12.75">
      <c r="A712" s="81">
        <v>102</v>
      </c>
      <c r="B712" s="404"/>
      <c r="C712" s="405"/>
      <c r="D712" s="404"/>
      <c r="E712" s="405"/>
      <c r="F712" s="404"/>
      <c r="G712" s="405"/>
      <c r="H712" s="404"/>
      <c r="I712" s="405"/>
      <c r="J712" s="439"/>
      <c r="K712" s="440"/>
    </row>
    <row r="713" spans="1:11" ht="12.75">
      <c r="A713" s="81">
        <v>103</v>
      </c>
      <c r="B713" s="404"/>
      <c r="C713" s="405"/>
      <c r="D713" s="404"/>
      <c r="E713" s="405"/>
      <c r="F713" s="404"/>
      <c r="G713" s="405"/>
      <c r="H713" s="404"/>
      <c r="I713" s="405"/>
      <c r="J713" s="439"/>
      <c r="K713" s="440"/>
    </row>
    <row r="714" spans="1:11" ht="12.75">
      <c r="A714" s="81">
        <v>104</v>
      </c>
      <c r="B714" s="404"/>
      <c r="C714" s="405"/>
      <c r="D714" s="404"/>
      <c r="E714" s="405"/>
      <c r="F714" s="404"/>
      <c r="G714" s="405"/>
      <c r="H714" s="404"/>
      <c r="I714" s="405"/>
      <c r="J714" s="439"/>
      <c r="K714" s="440"/>
    </row>
    <row r="715" spans="1:11" ht="12.75">
      <c r="A715" s="81">
        <v>105</v>
      </c>
      <c r="B715" s="404"/>
      <c r="C715" s="405"/>
      <c r="D715" s="404"/>
      <c r="E715" s="405"/>
      <c r="F715" s="404"/>
      <c r="G715" s="405"/>
      <c r="H715" s="404"/>
      <c r="I715" s="405"/>
      <c r="J715" s="439"/>
      <c r="K715" s="440"/>
    </row>
    <row r="716" spans="1:11" ht="12.75">
      <c r="A716" s="81">
        <v>106</v>
      </c>
      <c r="B716" s="404"/>
      <c r="C716" s="405"/>
      <c r="D716" s="404"/>
      <c r="E716" s="405"/>
      <c r="F716" s="404"/>
      <c r="G716" s="405"/>
      <c r="H716" s="404"/>
      <c r="I716" s="405"/>
      <c r="J716" s="439"/>
      <c r="K716" s="440"/>
    </row>
    <row r="717" spans="1:11" ht="12.75">
      <c r="A717" s="81">
        <v>107</v>
      </c>
      <c r="B717" s="404"/>
      <c r="C717" s="405"/>
      <c r="D717" s="404"/>
      <c r="E717" s="405"/>
      <c r="F717" s="404"/>
      <c r="G717" s="405"/>
      <c r="H717" s="404"/>
      <c r="I717" s="405"/>
      <c r="J717" s="439"/>
      <c r="K717" s="440"/>
    </row>
    <row r="718" spans="1:11" ht="12.75">
      <c r="A718" s="81">
        <v>108</v>
      </c>
      <c r="B718" s="404"/>
      <c r="C718" s="405"/>
      <c r="D718" s="404"/>
      <c r="E718" s="405"/>
      <c r="F718" s="404"/>
      <c r="G718" s="405"/>
      <c r="H718" s="404"/>
      <c r="I718" s="405"/>
      <c r="J718" s="439"/>
      <c r="K718" s="440"/>
    </row>
    <row r="719" spans="1:11" ht="12.75">
      <c r="A719" s="81">
        <v>109</v>
      </c>
      <c r="B719" s="404"/>
      <c r="C719" s="405"/>
      <c r="D719" s="404"/>
      <c r="E719" s="405"/>
      <c r="F719" s="404"/>
      <c r="G719" s="405"/>
      <c r="H719" s="404"/>
      <c r="I719" s="405"/>
      <c r="J719" s="439"/>
      <c r="K719" s="440"/>
    </row>
    <row r="720" spans="1:11" ht="12.75">
      <c r="A720" s="81">
        <v>110</v>
      </c>
      <c r="B720" s="404"/>
      <c r="C720" s="405"/>
      <c r="D720" s="404"/>
      <c r="E720" s="405"/>
      <c r="F720" s="404"/>
      <c r="G720" s="405"/>
      <c r="H720" s="404"/>
      <c r="I720" s="405"/>
      <c r="J720" s="439"/>
      <c r="K720" s="440"/>
    </row>
    <row r="721" spans="1:11" ht="12.75">
      <c r="A721" s="81">
        <v>111</v>
      </c>
      <c r="B721" s="404"/>
      <c r="C721" s="405"/>
      <c r="D721" s="404"/>
      <c r="E721" s="405"/>
      <c r="F721" s="404"/>
      <c r="G721" s="405"/>
      <c r="H721" s="404"/>
      <c r="I721" s="405"/>
      <c r="J721" s="439"/>
      <c r="K721" s="440"/>
    </row>
    <row r="722" spans="1:11" ht="12.75">
      <c r="A722" s="81">
        <v>112</v>
      </c>
      <c r="B722" s="404"/>
      <c r="C722" s="405"/>
      <c r="D722" s="404"/>
      <c r="E722" s="405"/>
      <c r="F722" s="404"/>
      <c r="G722" s="405"/>
      <c r="H722" s="404"/>
      <c r="I722" s="405"/>
      <c r="J722" s="439"/>
      <c r="K722" s="440"/>
    </row>
    <row r="723" spans="1:11" ht="12.75">
      <c r="A723" s="81">
        <v>113</v>
      </c>
      <c r="B723" s="404"/>
      <c r="C723" s="405"/>
      <c r="D723" s="404"/>
      <c r="E723" s="405"/>
      <c r="F723" s="404"/>
      <c r="G723" s="405"/>
      <c r="H723" s="404"/>
      <c r="I723" s="405"/>
      <c r="J723" s="439"/>
      <c r="K723" s="440"/>
    </row>
    <row r="724" spans="1:11" ht="12.75">
      <c r="A724" s="81">
        <v>114</v>
      </c>
      <c r="B724" s="404"/>
      <c r="C724" s="405"/>
      <c r="D724" s="404"/>
      <c r="E724" s="405"/>
      <c r="F724" s="404"/>
      <c r="G724" s="405"/>
      <c r="H724" s="404"/>
      <c r="I724" s="405"/>
      <c r="J724" s="439"/>
      <c r="K724" s="440"/>
    </row>
    <row r="725" spans="1:11" ht="12.75">
      <c r="A725" s="81">
        <v>115</v>
      </c>
      <c r="B725" s="404"/>
      <c r="C725" s="405"/>
      <c r="D725" s="404"/>
      <c r="E725" s="405"/>
      <c r="F725" s="404"/>
      <c r="G725" s="405"/>
      <c r="H725" s="404"/>
      <c r="I725" s="405"/>
      <c r="J725" s="439"/>
      <c r="K725" s="440"/>
    </row>
    <row r="726" spans="1:11" ht="12.75">
      <c r="A726" s="81">
        <v>116</v>
      </c>
      <c r="B726" s="404"/>
      <c r="C726" s="405"/>
      <c r="D726" s="404"/>
      <c r="E726" s="405"/>
      <c r="F726" s="404"/>
      <c r="G726" s="405"/>
      <c r="H726" s="404"/>
      <c r="I726" s="405"/>
      <c r="J726" s="439"/>
      <c r="K726" s="440"/>
    </row>
    <row r="727" spans="1:11" ht="12.75">
      <c r="A727" s="81">
        <v>117</v>
      </c>
      <c r="B727" s="404"/>
      <c r="C727" s="405"/>
      <c r="D727" s="404"/>
      <c r="E727" s="405"/>
      <c r="F727" s="404"/>
      <c r="G727" s="405"/>
      <c r="H727" s="404"/>
      <c r="I727" s="405"/>
      <c r="J727" s="439"/>
      <c r="K727" s="440"/>
    </row>
    <row r="728" spans="1:11" ht="12.75">
      <c r="A728" s="81">
        <v>118</v>
      </c>
      <c r="B728" s="404"/>
      <c r="C728" s="405"/>
      <c r="D728" s="404"/>
      <c r="E728" s="405"/>
      <c r="F728" s="404"/>
      <c r="G728" s="405"/>
      <c r="H728" s="404"/>
      <c r="I728" s="405"/>
      <c r="J728" s="439"/>
      <c r="K728" s="440"/>
    </row>
    <row r="729" spans="1:11" ht="12.75">
      <c r="A729" s="81">
        <v>119</v>
      </c>
      <c r="B729" s="404"/>
      <c r="C729" s="405"/>
      <c r="D729" s="404"/>
      <c r="E729" s="405"/>
      <c r="F729" s="404"/>
      <c r="G729" s="405"/>
      <c r="H729" s="404"/>
      <c r="I729" s="405"/>
      <c r="J729" s="439"/>
      <c r="K729" s="440"/>
    </row>
    <row r="730" spans="1:11" ht="12.75">
      <c r="A730" s="81">
        <v>120</v>
      </c>
      <c r="B730" s="404"/>
      <c r="C730" s="405"/>
      <c r="D730" s="404"/>
      <c r="E730" s="405"/>
      <c r="F730" s="404"/>
      <c r="G730" s="405"/>
      <c r="H730" s="404"/>
      <c r="I730" s="405"/>
      <c r="J730" s="439"/>
      <c r="K730" s="440"/>
    </row>
    <row r="731" spans="1:11" ht="12.75">
      <c r="A731" s="81">
        <v>121</v>
      </c>
      <c r="B731" s="404"/>
      <c r="C731" s="405"/>
      <c r="D731" s="404"/>
      <c r="E731" s="405"/>
      <c r="F731" s="404"/>
      <c r="G731" s="405"/>
      <c r="H731" s="404"/>
      <c r="I731" s="405"/>
      <c r="J731" s="439"/>
      <c r="K731" s="440"/>
    </row>
    <row r="732" spans="1:11" ht="12.75">
      <c r="A732" s="81">
        <v>122</v>
      </c>
      <c r="B732" s="404"/>
      <c r="C732" s="405"/>
      <c r="D732" s="404"/>
      <c r="E732" s="405"/>
      <c r="F732" s="404"/>
      <c r="G732" s="405"/>
      <c r="H732" s="404"/>
      <c r="I732" s="405"/>
      <c r="J732" s="439"/>
      <c r="K732" s="440"/>
    </row>
    <row r="733" spans="1:11" ht="12.75">
      <c r="A733" s="81">
        <v>123</v>
      </c>
      <c r="B733" s="404"/>
      <c r="C733" s="405"/>
      <c r="D733" s="404"/>
      <c r="E733" s="405"/>
      <c r="F733" s="404"/>
      <c r="G733" s="405"/>
      <c r="H733" s="404"/>
      <c r="I733" s="405"/>
      <c r="J733" s="439"/>
      <c r="K733" s="440"/>
    </row>
    <row r="734" spans="1:11" ht="12.75">
      <c r="A734" s="81">
        <v>124</v>
      </c>
      <c r="B734" s="404"/>
      <c r="C734" s="405"/>
      <c r="D734" s="404"/>
      <c r="E734" s="405"/>
      <c r="F734" s="404"/>
      <c r="G734" s="405"/>
      <c r="H734" s="404"/>
      <c r="I734" s="405"/>
      <c r="J734" s="439"/>
      <c r="K734" s="440"/>
    </row>
    <row r="735" spans="1:11" ht="12.75">
      <c r="A735" s="81">
        <v>125</v>
      </c>
      <c r="B735" s="404"/>
      <c r="C735" s="405"/>
      <c r="D735" s="404"/>
      <c r="E735" s="405"/>
      <c r="F735" s="404"/>
      <c r="G735" s="405"/>
      <c r="H735" s="404"/>
      <c r="I735" s="405"/>
      <c r="J735" s="439"/>
      <c r="K735" s="440"/>
    </row>
    <row r="736" spans="1:11" ht="12.75">
      <c r="A736" s="81">
        <v>126</v>
      </c>
      <c r="B736" s="404"/>
      <c r="C736" s="405"/>
      <c r="D736" s="404"/>
      <c r="E736" s="405"/>
      <c r="F736" s="404"/>
      <c r="G736" s="405"/>
      <c r="H736" s="404"/>
      <c r="I736" s="405"/>
      <c r="J736" s="439"/>
      <c r="K736" s="440"/>
    </row>
    <row r="737" spans="1:11" ht="12.75">
      <c r="A737" s="81">
        <v>127</v>
      </c>
      <c r="B737" s="404"/>
      <c r="C737" s="405"/>
      <c r="D737" s="404"/>
      <c r="E737" s="405"/>
      <c r="F737" s="404"/>
      <c r="G737" s="405"/>
      <c r="H737" s="404"/>
      <c r="I737" s="405"/>
      <c r="J737" s="439"/>
      <c r="K737" s="440"/>
    </row>
    <row r="738" spans="1:11" ht="12.75">
      <c r="A738" s="81">
        <v>128</v>
      </c>
      <c r="B738" s="404"/>
      <c r="C738" s="405"/>
      <c r="D738" s="404"/>
      <c r="E738" s="405"/>
      <c r="F738" s="404"/>
      <c r="G738" s="405"/>
      <c r="H738" s="404"/>
      <c r="I738" s="405"/>
      <c r="J738" s="439"/>
      <c r="K738" s="440"/>
    </row>
    <row r="739" spans="1:11" ht="12.75">
      <c r="A739" s="81">
        <v>129</v>
      </c>
      <c r="B739" s="404"/>
      <c r="C739" s="405"/>
      <c r="D739" s="404"/>
      <c r="E739" s="405"/>
      <c r="F739" s="404"/>
      <c r="G739" s="405"/>
      <c r="H739" s="404"/>
      <c r="I739" s="405"/>
      <c r="J739" s="439"/>
      <c r="K739" s="440"/>
    </row>
    <row r="740" spans="1:11" ht="12.75">
      <c r="A740" s="81">
        <v>130</v>
      </c>
      <c r="B740" s="404"/>
      <c r="C740" s="405"/>
      <c r="D740" s="404"/>
      <c r="E740" s="405"/>
      <c r="F740" s="404"/>
      <c r="G740" s="405"/>
      <c r="H740" s="404"/>
      <c r="I740" s="405"/>
      <c r="J740" s="439"/>
      <c r="K740" s="440"/>
    </row>
    <row r="741" spans="1:11" ht="12.75">
      <c r="A741" s="81">
        <v>131</v>
      </c>
      <c r="B741" s="404"/>
      <c r="C741" s="405"/>
      <c r="D741" s="404"/>
      <c r="E741" s="405"/>
      <c r="F741" s="404"/>
      <c r="G741" s="405"/>
      <c r="H741" s="404"/>
      <c r="I741" s="405"/>
      <c r="J741" s="439"/>
      <c r="K741" s="440"/>
    </row>
    <row r="742" spans="1:11" ht="12.75">
      <c r="A742" s="81">
        <v>132</v>
      </c>
      <c r="B742" s="404"/>
      <c r="C742" s="405"/>
      <c r="D742" s="404"/>
      <c r="E742" s="405"/>
      <c r="F742" s="404"/>
      <c r="G742" s="405"/>
      <c r="H742" s="404"/>
      <c r="I742" s="405"/>
      <c r="J742" s="439"/>
      <c r="K742" s="440"/>
    </row>
    <row r="743" spans="1:11" ht="12.75">
      <c r="A743" s="81">
        <v>133</v>
      </c>
      <c r="B743" s="404"/>
      <c r="C743" s="405"/>
      <c r="D743" s="404"/>
      <c r="E743" s="405"/>
      <c r="F743" s="404"/>
      <c r="G743" s="405"/>
      <c r="H743" s="404"/>
      <c r="I743" s="405"/>
      <c r="J743" s="439"/>
      <c r="K743" s="440"/>
    </row>
    <row r="744" spans="1:11" ht="12.75">
      <c r="A744" s="81">
        <v>134</v>
      </c>
      <c r="B744" s="404"/>
      <c r="C744" s="405"/>
      <c r="D744" s="404"/>
      <c r="E744" s="405"/>
      <c r="F744" s="404"/>
      <c r="G744" s="405"/>
      <c r="H744" s="404"/>
      <c r="I744" s="405"/>
      <c r="J744" s="439"/>
      <c r="K744" s="440"/>
    </row>
    <row r="745" spans="1:11" ht="12.75">
      <c r="A745" s="81">
        <v>135</v>
      </c>
      <c r="B745" s="404"/>
      <c r="C745" s="405"/>
      <c r="D745" s="404"/>
      <c r="E745" s="405"/>
      <c r="F745" s="404"/>
      <c r="G745" s="405"/>
      <c r="H745" s="404"/>
      <c r="I745" s="405"/>
      <c r="J745" s="439"/>
      <c r="K745" s="440"/>
    </row>
    <row r="746" spans="1:11" ht="12.75">
      <c r="A746" s="81">
        <v>136</v>
      </c>
      <c r="B746" s="404"/>
      <c r="C746" s="405"/>
      <c r="D746" s="404"/>
      <c r="E746" s="405"/>
      <c r="F746" s="404"/>
      <c r="G746" s="405"/>
      <c r="H746" s="404"/>
      <c r="I746" s="405"/>
      <c r="J746" s="439"/>
      <c r="K746" s="440"/>
    </row>
    <row r="747" spans="1:11" ht="12.75">
      <c r="A747" s="81">
        <v>137</v>
      </c>
      <c r="B747" s="404"/>
      <c r="C747" s="405"/>
      <c r="D747" s="404"/>
      <c r="E747" s="405"/>
      <c r="F747" s="404"/>
      <c r="G747" s="405"/>
      <c r="H747" s="404"/>
      <c r="I747" s="405"/>
      <c r="J747" s="439"/>
      <c r="K747" s="440"/>
    </row>
    <row r="748" spans="1:11" ht="12.75">
      <c r="A748" s="81">
        <v>138</v>
      </c>
      <c r="B748" s="404"/>
      <c r="C748" s="405"/>
      <c r="D748" s="404"/>
      <c r="E748" s="405"/>
      <c r="F748" s="404"/>
      <c r="G748" s="405"/>
      <c r="H748" s="404"/>
      <c r="I748" s="405"/>
      <c r="J748" s="439"/>
      <c r="K748" s="440"/>
    </row>
    <row r="749" spans="1:11" ht="12.75">
      <c r="A749" s="81">
        <v>139</v>
      </c>
      <c r="B749" s="404"/>
      <c r="C749" s="405"/>
      <c r="D749" s="404"/>
      <c r="E749" s="405"/>
      <c r="F749" s="404"/>
      <c r="G749" s="405"/>
      <c r="H749" s="404"/>
      <c r="I749" s="405"/>
      <c r="J749" s="439"/>
      <c r="K749" s="440"/>
    </row>
    <row r="750" spans="1:11" ht="12.75">
      <c r="A750" s="81">
        <v>140</v>
      </c>
      <c r="B750" s="404"/>
      <c r="C750" s="405"/>
      <c r="D750" s="404"/>
      <c r="E750" s="405"/>
      <c r="F750" s="404"/>
      <c r="G750" s="405"/>
      <c r="H750" s="404"/>
      <c r="I750" s="405"/>
      <c r="J750" s="439"/>
      <c r="K750" s="440"/>
    </row>
    <row r="751" spans="1:11" ht="12.75">
      <c r="A751" s="81">
        <v>141</v>
      </c>
      <c r="B751" s="404"/>
      <c r="C751" s="405"/>
      <c r="D751" s="404"/>
      <c r="E751" s="405"/>
      <c r="F751" s="404"/>
      <c r="G751" s="405"/>
      <c r="H751" s="404"/>
      <c r="I751" s="405"/>
      <c r="J751" s="439"/>
      <c r="K751" s="440"/>
    </row>
    <row r="752" spans="1:11" ht="12.75">
      <c r="A752" s="81">
        <v>142</v>
      </c>
      <c r="B752" s="404"/>
      <c r="C752" s="405"/>
      <c r="D752" s="404"/>
      <c r="E752" s="405"/>
      <c r="F752" s="404"/>
      <c r="G752" s="405"/>
      <c r="H752" s="404"/>
      <c r="I752" s="405"/>
      <c r="J752" s="439"/>
      <c r="K752" s="440"/>
    </row>
    <row r="753" spans="1:11" ht="12.75">
      <c r="A753" s="81">
        <v>143</v>
      </c>
      <c r="B753" s="404"/>
      <c r="C753" s="405"/>
      <c r="D753" s="404"/>
      <c r="E753" s="405"/>
      <c r="F753" s="404"/>
      <c r="G753" s="405"/>
      <c r="H753" s="404"/>
      <c r="I753" s="405"/>
      <c r="J753" s="439"/>
      <c r="K753" s="440"/>
    </row>
    <row r="754" spans="1:11" ht="12.75">
      <c r="A754" s="81">
        <v>144</v>
      </c>
      <c r="B754" s="404"/>
      <c r="C754" s="405"/>
      <c r="D754" s="404"/>
      <c r="E754" s="405"/>
      <c r="F754" s="404"/>
      <c r="G754" s="405"/>
      <c r="H754" s="404"/>
      <c r="I754" s="405"/>
      <c r="J754" s="439"/>
      <c r="K754" s="440"/>
    </row>
    <row r="755" spans="1:11" ht="12.75">
      <c r="A755" s="81">
        <v>145</v>
      </c>
      <c r="B755" s="404"/>
      <c r="C755" s="405"/>
      <c r="D755" s="404"/>
      <c r="E755" s="405"/>
      <c r="F755" s="404"/>
      <c r="G755" s="405"/>
      <c r="H755" s="404"/>
      <c r="I755" s="405"/>
      <c r="J755" s="439"/>
      <c r="K755" s="440"/>
    </row>
    <row r="756" spans="1:11" ht="12.75">
      <c r="A756" s="81">
        <v>146</v>
      </c>
      <c r="B756" s="404"/>
      <c r="C756" s="405"/>
      <c r="D756" s="404"/>
      <c r="E756" s="405"/>
      <c r="F756" s="404"/>
      <c r="G756" s="405"/>
      <c r="H756" s="404"/>
      <c r="I756" s="405"/>
      <c r="J756" s="439"/>
      <c r="K756" s="440"/>
    </row>
    <row r="757" spans="1:11" ht="12.75">
      <c r="A757" s="81">
        <v>147</v>
      </c>
      <c r="B757" s="404"/>
      <c r="C757" s="405"/>
      <c r="D757" s="404"/>
      <c r="E757" s="405"/>
      <c r="F757" s="404"/>
      <c r="G757" s="405"/>
      <c r="H757" s="404"/>
      <c r="I757" s="405"/>
      <c r="J757" s="439"/>
      <c r="K757" s="440"/>
    </row>
    <row r="758" spans="1:11" ht="12.75">
      <c r="A758" s="81">
        <v>148</v>
      </c>
      <c r="B758" s="404"/>
      <c r="C758" s="405"/>
      <c r="D758" s="404"/>
      <c r="E758" s="405"/>
      <c r="F758" s="404"/>
      <c r="G758" s="405"/>
      <c r="H758" s="404"/>
      <c r="I758" s="405"/>
      <c r="J758" s="439"/>
      <c r="K758" s="440"/>
    </row>
    <row r="759" spans="1:11" ht="12.75">
      <c r="A759" s="81">
        <v>149</v>
      </c>
      <c r="B759" s="404"/>
      <c r="C759" s="405"/>
      <c r="D759" s="404"/>
      <c r="E759" s="405"/>
      <c r="F759" s="404"/>
      <c r="G759" s="405"/>
      <c r="H759" s="404"/>
      <c r="I759" s="405"/>
      <c r="J759" s="439"/>
      <c r="K759" s="440"/>
    </row>
    <row r="760" spans="1:11" ht="12.75">
      <c r="A760" s="81">
        <v>150</v>
      </c>
      <c r="B760" s="404"/>
      <c r="C760" s="405"/>
      <c r="D760" s="404"/>
      <c r="E760" s="405"/>
      <c r="F760" s="404"/>
      <c r="G760" s="405"/>
      <c r="H760" s="404"/>
      <c r="I760" s="405"/>
      <c r="J760" s="439"/>
      <c r="K760" s="440"/>
    </row>
    <row r="761" spans="1:11" ht="12.75">
      <c r="A761" s="81">
        <v>151</v>
      </c>
      <c r="B761" s="404"/>
      <c r="C761" s="405"/>
      <c r="D761" s="404"/>
      <c r="E761" s="405"/>
      <c r="F761" s="404"/>
      <c r="G761" s="405"/>
      <c r="H761" s="404"/>
      <c r="I761" s="405"/>
      <c r="J761" s="439"/>
      <c r="K761" s="440"/>
    </row>
    <row r="762" spans="1:11" ht="12.75">
      <c r="A762" s="81">
        <v>152</v>
      </c>
      <c r="B762" s="404"/>
      <c r="C762" s="405"/>
      <c r="D762" s="404"/>
      <c r="E762" s="405"/>
      <c r="F762" s="404"/>
      <c r="G762" s="405"/>
      <c r="H762" s="404"/>
      <c r="I762" s="405"/>
      <c r="J762" s="439"/>
      <c r="K762" s="440"/>
    </row>
    <row r="763" spans="1:11" ht="12.75">
      <c r="A763" s="81">
        <v>153</v>
      </c>
      <c r="B763" s="404"/>
      <c r="C763" s="405"/>
      <c r="D763" s="404"/>
      <c r="E763" s="405"/>
      <c r="F763" s="404"/>
      <c r="G763" s="405"/>
      <c r="H763" s="404"/>
      <c r="I763" s="405"/>
      <c r="J763" s="439"/>
      <c r="K763" s="440"/>
    </row>
    <row r="764" spans="1:11" ht="12.75">
      <c r="A764" s="81">
        <v>154</v>
      </c>
      <c r="B764" s="404"/>
      <c r="C764" s="405"/>
      <c r="D764" s="404"/>
      <c r="E764" s="405"/>
      <c r="F764" s="404"/>
      <c r="G764" s="405"/>
      <c r="H764" s="404"/>
      <c r="I764" s="405"/>
      <c r="J764" s="439"/>
      <c r="K764" s="440"/>
    </row>
    <row r="765" spans="1:11" ht="12.75">
      <c r="A765" s="81">
        <v>155</v>
      </c>
      <c r="B765" s="404"/>
      <c r="C765" s="405"/>
      <c r="D765" s="404"/>
      <c r="E765" s="405"/>
      <c r="F765" s="404"/>
      <c r="G765" s="405"/>
      <c r="H765" s="404"/>
      <c r="I765" s="405"/>
      <c r="J765" s="439"/>
      <c r="K765" s="440"/>
    </row>
    <row r="766" spans="1:11" ht="12.75">
      <c r="A766" s="81">
        <v>156</v>
      </c>
      <c r="B766" s="404"/>
      <c r="C766" s="405"/>
      <c r="D766" s="404"/>
      <c r="E766" s="405"/>
      <c r="F766" s="404"/>
      <c r="G766" s="405"/>
      <c r="H766" s="404"/>
      <c r="I766" s="405"/>
      <c r="J766" s="439"/>
      <c r="K766" s="440"/>
    </row>
    <row r="767" spans="1:11" ht="12.75">
      <c r="A767" s="81">
        <v>157</v>
      </c>
      <c r="B767" s="404"/>
      <c r="C767" s="405"/>
      <c r="D767" s="404"/>
      <c r="E767" s="405"/>
      <c r="F767" s="404"/>
      <c r="G767" s="405"/>
      <c r="H767" s="404"/>
      <c r="I767" s="405"/>
      <c r="J767" s="439"/>
      <c r="K767" s="440"/>
    </row>
    <row r="768" spans="1:11" ht="12.75">
      <c r="A768" s="81">
        <v>158</v>
      </c>
      <c r="B768" s="404"/>
      <c r="C768" s="405"/>
      <c r="D768" s="404"/>
      <c r="E768" s="405"/>
      <c r="F768" s="404"/>
      <c r="G768" s="405"/>
      <c r="H768" s="404"/>
      <c r="I768" s="405"/>
      <c r="J768" s="439"/>
      <c r="K768" s="440"/>
    </row>
    <row r="769" spans="1:11" ht="12.75">
      <c r="A769" s="81">
        <v>159</v>
      </c>
      <c r="B769" s="404"/>
      <c r="C769" s="405"/>
      <c r="D769" s="404"/>
      <c r="E769" s="405"/>
      <c r="F769" s="404"/>
      <c r="G769" s="405"/>
      <c r="H769" s="404"/>
      <c r="I769" s="405"/>
      <c r="J769" s="439"/>
      <c r="K769" s="440"/>
    </row>
    <row r="770" spans="1:11" ht="12.75">
      <c r="A770" s="81">
        <v>160</v>
      </c>
      <c r="B770" s="404"/>
      <c r="C770" s="405"/>
      <c r="D770" s="404"/>
      <c r="E770" s="405"/>
      <c r="F770" s="404"/>
      <c r="G770" s="405"/>
      <c r="H770" s="404"/>
      <c r="I770" s="405"/>
      <c r="J770" s="439"/>
      <c r="K770" s="440"/>
    </row>
    <row r="771" spans="1:11" ht="12.75">
      <c r="A771" s="81">
        <v>161</v>
      </c>
      <c r="B771" s="404"/>
      <c r="C771" s="405"/>
      <c r="D771" s="404"/>
      <c r="E771" s="405"/>
      <c r="F771" s="404"/>
      <c r="G771" s="405"/>
      <c r="H771" s="404"/>
      <c r="I771" s="405"/>
      <c r="J771" s="439"/>
      <c r="K771" s="440"/>
    </row>
    <row r="772" spans="1:11" ht="12.75">
      <c r="A772" s="81">
        <v>162</v>
      </c>
      <c r="B772" s="404"/>
      <c r="C772" s="405"/>
      <c r="D772" s="404"/>
      <c r="E772" s="405"/>
      <c r="F772" s="404"/>
      <c r="G772" s="405"/>
      <c r="H772" s="404"/>
      <c r="I772" s="405"/>
      <c r="J772" s="439"/>
      <c r="K772" s="440"/>
    </row>
    <row r="773" spans="1:11" ht="12.75">
      <c r="A773" s="81">
        <v>163</v>
      </c>
      <c r="B773" s="404"/>
      <c r="C773" s="405"/>
      <c r="D773" s="404"/>
      <c r="E773" s="405"/>
      <c r="F773" s="404"/>
      <c r="G773" s="405"/>
      <c r="H773" s="404"/>
      <c r="I773" s="405"/>
      <c r="J773" s="439"/>
      <c r="K773" s="440"/>
    </row>
    <row r="774" spans="1:11" ht="12.75">
      <c r="A774" s="81">
        <v>164</v>
      </c>
      <c r="B774" s="404"/>
      <c r="C774" s="405"/>
      <c r="D774" s="404"/>
      <c r="E774" s="405"/>
      <c r="F774" s="404"/>
      <c r="G774" s="405"/>
      <c r="H774" s="404"/>
      <c r="I774" s="405"/>
      <c r="J774" s="439"/>
      <c r="K774" s="440"/>
    </row>
    <row r="775" spans="1:11" ht="12.75">
      <c r="A775" s="81">
        <v>165</v>
      </c>
      <c r="B775" s="404"/>
      <c r="C775" s="405"/>
      <c r="D775" s="404"/>
      <c r="E775" s="405"/>
      <c r="F775" s="404"/>
      <c r="G775" s="405"/>
      <c r="H775" s="404"/>
      <c r="I775" s="405"/>
      <c r="J775" s="439"/>
      <c r="K775" s="440"/>
    </row>
    <row r="776" spans="1:11" ht="12.75">
      <c r="A776" s="81">
        <v>166</v>
      </c>
      <c r="B776" s="404"/>
      <c r="C776" s="405"/>
      <c r="D776" s="404"/>
      <c r="E776" s="405"/>
      <c r="F776" s="404"/>
      <c r="G776" s="405"/>
      <c r="H776" s="404"/>
      <c r="I776" s="405"/>
      <c r="J776" s="439"/>
      <c r="K776" s="440"/>
    </row>
    <row r="777" spans="1:11" ht="12.75">
      <c r="A777" s="81">
        <v>167</v>
      </c>
      <c r="B777" s="404"/>
      <c r="C777" s="405"/>
      <c r="D777" s="404"/>
      <c r="E777" s="405"/>
      <c r="F777" s="404"/>
      <c r="G777" s="405"/>
      <c r="H777" s="404"/>
      <c r="I777" s="405"/>
      <c r="J777" s="439"/>
      <c r="K777" s="440"/>
    </row>
    <row r="778" spans="1:11" ht="12.75">
      <c r="A778" s="81">
        <v>168</v>
      </c>
      <c r="B778" s="404"/>
      <c r="C778" s="405"/>
      <c r="D778" s="404"/>
      <c r="E778" s="405"/>
      <c r="F778" s="404"/>
      <c r="G778" s="405"/>
      <c r="H778" s="404"/>
      <c r="I778" s="405"/>
      <c r="J778" s="439"/>
      <c r="K778" s="440"/>
    </row>
    <row r="779" spans="1:11" ht="12.75">
      <c r="A779" s="81">
        <v>169</v>
      </c>
      <c r="B779" s="404"/>
      <c r="C779" s="405"/>
      <c r="D779" s="404"/>
      <c r="E779" s="405"/>
      <c r="F779" s="404"/>
      <c r="G779" s="405"/>
      <c r="H779" s="404"/>
      <c r="I779" s="405"/>
      <c r="J779" s="439"/>
      <c r="K779" s="440"/>
    </row>
    <row r="780" spans="1:11" ht="12.75">
      <c r="A780" s="81">
        <v>170</v>
      </c>
      <c r="B780" s="404"/>
      <c r="C780" s="405"/>
      <c r="D780" s="404"/>
      <c r="E780" s="405"/>
      <c r="F780" s="404"/>
      <c r="G780" s="405"/>
      <c r="H780" s="404"/>
      <c r="I780" s="405"/>
      <c r="J780" s="439"/>
      <c r="K780" s="440"/>
    </row>
    <row r="781" spans="1:11" ht="12.75">
      <c r="A781" s="81">
        <v>171</v>
      </c>
      <c r="B781" s="404"/>
      <c r="C781" s="405"/>
      <c r="D781" s="404"/>
      <c r="E781" s="405"/>
      <c r="F781" s="404"/>
      <c r="G781" s="405"/>
      <c r="H781" s="404"/>
      <c r="I781" s="405"/>
      <c r="J781" s="439"/>
      <c r="K781" s="440"/>
    </row>
    <row r="782" spans="1:11" ht="12.75">
      <c r="A782" s="81">
        <v>172</v>
      </c>
      <c r="B782" s="404"/>
      <c r="C782" s="405"/>
      <c r="D782" s="404"/>
      <c r="E782" s="405"/>
      <c r="F782" s="404"/>
      <c r="G782" s="405"/>
      <c r="H782" s="404"/>
      <c r="I782" s="405"/>
      <c r="J782" s="439"/>
      <c r="K782" s="440"/>
    </row>
    <row r="783" spans="1:11" ht="12.75">
      <c r="A783" s="81">
        <v>173</v>
      </c>
      <c r="B783" s="404"/>
      <c r="C783" s="405"/>
      <c r="D783" s="404"/>
      <c r="E783" s="405"/>
      <c r="F783" s="404"/>
      <c r="G783" s="405"/>
      <c r="H783" s="404"/>
      <c r="I783" s="405"/>
      <c r="J783" s="439"/>
      <c r="K783" s="440"/>
    </row>
    <row r="784" spans="1:11" ht="12.75">
      <c r="A784" s="81">
        <v>174</v>
      </c>
      <c r="B784" s="404"/>
      <c r="C784" s="405"/>
      <c r="D784" s="404"/>
      <c r="E784" s="405"/>
      <c r="F784" s="404"/>
      <c r="G784" s="405"/>
      <c r="H784" s="404"/>
      <c r="I784" s="405"/>
      <c r="J784" s="439"/>
      <c r="K784" s="440"/>
    </row>
    <row r="785" spans="1:11" ht="12.75">
      <c r="A785" s="81">
        <v>175</v>
      </c>
      <c r="B785" s="404"/>
      <c r="C785" s="405"/>
      <c r="D785" s="404"/>
      <c r="E785" s="405"/>
      <c r="F785" s="404"/>
      <c r="G785" s="405"/>
      <c r="H785" s="404"/>
      <c r="I785" s="405"/>
      <c r="J785" s="439"/>
      <c r="K785" s="440"/>
    </row>
    <row r="786" spans="1:11" ht="12.75">
      <c r="A786" s="81">
        <v>176</v>
      </c>
      <c r="B786" s="404"/>
      <c r="C786" s="405"/>
      <c r="D786" s="404"/>
      <c r="E786" s="405"/>
      <c r="F786" s="404"/>
      <c r="G786" s="405"/>
      <c r="H786" s="404"/>
      <c r="I786" s="405"/>
      <c r="J786" s="439"/>
      <c r="K786" s="440"/>
    </row>
    <row r="787" spans="1:11" ht="12.75">
      <c r="A787" s="81">
        <v>177</v>
      </c>
      <c r="B787" s="404"/>
      <c r="C787" s="405"/>
      <c r="D787" s="404"/>
      <c r="E787" s="405"/>
      <c r="F787" s="404"/>
      <c r="G787" s="405"/>
      <c r="H787" s="404"/>
      <c r="I787" s="405"/>
      <c r="J787" s="439"/>
      <c r="K787" s="440"/>
    </row>
    <row r="788" spans="1:11" ht="12.75">
      <c r="A788" s="81">
        <v>178</v>
      </c>
      <c r="B788" s="404"/>
      <c r="C788" s="405"/>
      <c r="D788" s="404"/>
      <c r="E788" s="405"/>
      <c r="F788" s="404"/>
      <c r="G788" s="405"/>
      <c r="H788" s="404"/>
      <c r="I788" s="405"/>
      <c r="J788" s="439"/>
      <c r="K788" s="440"/>
    </row>
    <row r="789" spans="1:11" ht="12.75">
      <c r="A789" s="81">
        <v>179</v>
      </c>
      <c r="B789" s="404"/>
      <c r="C789" s="405"/>
      <c r="D789" s="404"/>
      <c r="E789" s="405"/>
      <c r="F789" s="404"/>
      <c r="G789" s="405"/>
      <c r="H789" s="404"/>
      <c r="I789" s="405"/>
      <c r="J789" s="439"/>
      <c r="K789" s="440"/>
    </row>
    <row r="790" spans="1:11" ht="12.75">
      <c r="A790" s="81">
        <v>180</v>
      </c>
      <c r="B790" s="404"/>
      <c r="C790" s="405"/>
      <c r="D790" s="404"/>
      <c r="E790" s="405"/>
      <c r="F790" s="404"/>
      <c r="G790" s="405"/>
      <c r="H790" s="404"/>
      <c r="I790" s="405"/>
      <c r="J790" s="439"/>
      <c r="K790" s="440"/>
    </row>
    <row r="791" spans="1:11" ht="12.75">
      <c r="A791" s="81">
        <v>181</v>
      </c>
      <c r="B791" s="404"/>
      <c r="C791" s="405"/>
      <c r="D791" s="404"/>
      <c r="E791" s="405"/>
      <c r="F791" s="404"/>
      <c r="G791" s="405"/>
      <c r="H791" s="404"/>
      <c r="I791" s="405"/>
      <c r="J791" s="439"/>
      <c r="K791" s="440"/>
    </row>
    <row r="792" spans="1:11" ht="12.75">
      <c r="A792" s="81">
        <v>182</v>
      </c>
      <c r="B792" s="404"/>
      <c r="C792" s="405"/>
      <c r="D792" s="404"/>
      <c r="E792" s="405"/>
      <c r="F792" s="404"/>
      <c r="G792" s="405"/>
      <c r="H792" s="404"/>
      <c r="I792" s="405"/>
      <c r="J792" s="439"/>
      <c r="K792" s="440"/>
    </row>
    <row r="793" spans="1:11" ht="12.75">
      <c r="A793" s="81">
        <v>183</v>
      </c>
      <c r="B793" s="404"/>
      <c r="C793" s="405"/>
      <c r="D793" s="404"/>
      <c r="E793" s="405"/>
      <c r="F793" s="404"/>
      <c r="G793" s="405"/>
      <c r="H793" s="404"/>
      <c r="I793" s="405"/>
      <c r="J793" s="439"/>
      <c r="K793" s="440"/>
    </row>
    <row r="794" spans="1:11" ht="12.75">
      <c r="A794" s="81">
        <v>184</v>
      </c>
      <c r="B794" s="404"/>
      <c r="C794" s="405"/>
      <c r="D794" s="404"/>
      <c r="E794" s="405"/>
      <c r="F794" s="404"/>
      <c r="G794" s="405"/>
      <c r="H794" s="404"/>
      <c r="I794" s="405"/>
      <c r="J794" s="439"/>
      <c r="K794" s="440"/>
    </row>
    <row r="795" spans="1:11" ht="12.75">
      <c r="A795" s="81">
        <v>185</v>
      </c>
      <c r="B795" s="404"/>
      <c r="C795" s="405"/>
      <c r="D795" s="404"/>
      <c r="E795" s="405"/>
      <c r="F795" s="404"/>
      <c r="G795" s="405"/>
      <c r="H795" s="404"/>
      <c r="I795" s="405"/>
      <c r="J795" s="439"/>
      <c r="K795" s="440"/>
    </row>
    <row r="796" spans="1:11" ht="12.75">
      <c r="A796" s="81">
        <v>186</v>
      </c>
      <c r="B796" s="404"/>
      <c r="C796" s="405"/>
      <c r="D796" s="404"/>
      <c r="E796" s="405"/>
      <c r="F796" s="404"/>
      <c r="G796" s="405"/>
      <c r="H796" s="404"/>
      <c r="I796" s="405"/>
      <c r="J796" s="439"/>
      <c r="K796" s="440"/>
    </row>
    <row r="797" spans="1:11" ht="12.75">
      <c r="A797" s="81">
        <v>187</v>
      </c>
      <c r="B797" s="404"/>
      <c r="C797" s="405"/>
      <c r="D797" s="404"/>
      <c r="E797" s="405"/>
      <c r="F797" s="404"/>
      <c r="G797" s="405"/>
      <c r="H797" s="404"/>
      <c r="I797" s="405"/>
      <c r="J797" s="439"/>
      <c r="K797" s="440"/>
    </row>
    <row r="798" spans="1:11" ht="12.75">
      <c r="A798" s="81">
        <v>188</v>
      </c>
      <c r="B798" s="404"/>
      <c r="C798" s="405"/>
      <c r="D798" s="404"/>
      <c r="E798" s="405"/>
      <c r="F798" s="404"/>
      <c r="G798" s="405"/>
      <c r="H798" s="404"/>
      <c r="I798" s="405"/>
      <c r="J798" s="439"/>
      <c r="K798" s="440"/>
    </row>
    <row r="799" spans="1:11" ht="12.75">
      <c r="A799" s="81">
        <v>189</v>
      </c>
      <c r="B799" s="404"/>
      <c r="C799" s="405"/>
      <c r="D799" s="404"/>
      <c r="E799" s="405"/>
      <c r="F799" s="404"/>
      <c r="G799" s="405"/>
      <c r="H799" s="404"/>
      <c r="I799" s="405"/>
      <c r="J799" s="439"/>
      <c r="K799" s="440"/>
    </row>
    <row r="800" spans="1:11" ht="12.75">
      <c r="A800" s="81">
        <v>190</v>
      </c>
      <c r="B800" s="404"/>
      <c r="C800" s="405"/>
      <c r="D800" s="404"/>
      <c r="E800" s="405"/>
      <c r="F800" s="404"/>
      <c r="G800" s="405"/>
      <c r="H800" s="404"/>
      <c r="I800" s="405"/>
      <c r="J800" s="439"/>
      <c r="K800" s="440"/>
    </row>
    <row r="801" spans="1:11" ht="12.75">
      <c r="A801" s="81">
        <v>191</v>
      </c>
      <c r="B801" s="404"/>
      <c r="C801" s="405"/>
      <c r="D801" s="404"/>
      <c r="E801" s="405"/>
      <c r="F801" s="404"/>
      <c r="G801" s="405"/>
      <c r="H801" s="404"/>
      <c r="I801" s="405"/>
      <c r="J801" s="439"/>
      <c r="K801" s="440"/>
    </row>
    <row r="802" spans="1:11" ht="12.75">
      <c r="A802" s="81">
        <v>192</v>
      </c>
      <c r="B802" s="404"/>
      <c r="C802" s="405"/>
      <c r="D802" s="404"/>
      <c r="E802" s="405"/>
      <c r="F802" s="404"/>
      <c r="G802" s="405"/>
      <c r="H802" s="404"/>
      <c r="I802" s="405"/>
      <c r="J802" s="439"/>
      <c r="K802" s="440"/>
    </row>
    <row r="803" spans="1:11" ht="12.75">
      <c r="A803" s="81">
        <v>193</v>
      </c>
      <c r="B803" s="404"/>
      <c r="C803" s="405"/>
      <c r="D803" s="404"/>
      <c r="E803" s="405"/>
      <c r="F803" s="404"/>
      <c r="G803" s="405"/>
      <c r="H803" s="404"/>
      <c r="I803" s="405"/>
      <c r="J803" s="439"/>
      <c r="K803" s="440"/>
    </row>
    <row r="804" spans="1:11" ht="12.75">
      <c r="A804" s="81">
        <v>194</v>
      </c>
      <c r="B804" s="404"/>
      <c r="C804" s="405"/>
      <c r="D804" s="404"/>
      <c r="E804" s="405"/>
      <c r="F804" s="404"/>
      <c r="G804" s="405"/>
      <c r="H804" s="404"/>
      <c r="I804" s="405"/>
      <c r="J804" s="439"/>
      <c r="K804" s="440"/>
    </row>
    <row r="805" spans="1:11" ht="12.75">
      <c r="A805" s="81">
        <v>195</v>
      </c>
      <c r="B805" s="404"/>
      <c r="C805" s="405"/>
      <c r="D805" s="404"/>
      <c r="E805" s="405"/>
      <c r="F805" s="404"/>
      <c r="G805" s="405"/>
      <c r="H805" s="404"/>
      <c r="I805" s="405"/>
      <c r="J805" s="439"/>
      <c r="K805" s="440"/>
    </row>
    <row r="806" spans="1:11" ht="12.75">
      <c r="A806" s="81">
        <v>196</v>
      </c>
      <c r="B806" s="404"/>
      <c r="C806" s="405"/>
      <c r="D806" s="404"/>
      <c r="E806" s="405"/>
      <c r="F806" s="404"/>
      <c r="G806" s="405"/>
      <c r="H806" s="404"/>
      <c r="I806" s="405"/>
      <c r="J806" s="439"/>
      <c r="K806" s="440"/>
    </row>
    <row r="807" spans="1:11" ht="12.75">
      <c r="A807" s="81">
        <v>197</v>
      </c>
      <c r="B807" s="404"/>
      <c r="C807" s="405"/>
      <c r="D807" s="404"/>
      <c r="E807" s="405"/>
      <c r="F807" s="404"/>
      <c r="G807" s="405"/>
      <c r="H807" s="404"/>
      <c r="I807" s="405"/>
      <c r="J807" s="439"/>
      <c r="K807" s="440"/>
    </row>
    <row r="808" spans="1:11" ht="12.75">
      <c r="A808" s="81">
        <v>198</v>
      </c>
      <c r="B808" s="404"/>
      <c r="C808" s="405"/>
      <c r="D808" s="404"/>
      <c r="E808" s="405"/>
      <c r="F808" s="404"/>
      <c r="G808" s="405"/>
      <c r="H808" s="404"/>
      <c r="I808" s="405"/>
      <c r="J808" s="439"/>
      <c r="K808" s="440"/>
    </row>
    <row r="809" spans="1:11" ht="12.75">
      <c r="A809" s="81">
        <v>199</v>
      </c>
      <c r="B809" s="404"/>
      <c r="C809" s="405"/>
      <c r="D809" s="404"/>
      <c r="E809" s="405"/>
      <c r="F809" s="404"/>
      <c r="G809" s="405"/>
      <c r="H809" s="404"/>
      <c r="I809" s="405"/>
      <c r="J809" s="439"/>
      <c r="K809" s="440"/>
    </row>
    <row r="810" spans="1:11" ht="12.75">
      <c r="A810" s="81">
        <v>200</v>
      </c>
      <c r="B810" s="404"/>
      <c r="C810" s="405"/>
      <c r="D810" s="404"/>
      <c r="E810" s="405"/>
      <c r="F810" s="404"/>
      <c r="G810" s="405"/>
      <c r="H810" s="404"/>
      <c r="I810" s="405"/>
      <c r="J810" s="439"/>
      <c r="K810" s="440"/>
    </row>
    <row r="811" spans="1:11" ht="12.75">
      <c r="A811" s="81">
        <v>201</v>
      </c>
      <c r="B811" s="404"/>
      <c r="C811" s="405"/>
      <c r="D811" s="404"/>
      <c r="E811" s="405"/>
      <c r="F811" s="404"/>
      <c r="G811" s="405"/>
      <c r="H811" s="404"/>
      <c r="I811" s="405"/>
      <c r="J811" s="439"/>
      <c r="K811" s="440"/>
    </row>
    <row r="812" spans="1:11" ht="12.75">
      <c r="A812" s="81">
        <v>202</v>
      </c>
      <c r="B812" s="404"/>
      <c r="C812" s="405"/>
      <c r="D812" s="404"/>
      <c r="E812" s="405"/>
      <c r="F812" s="404"/>
      <c r="G812" s="405"/>
      <c r="H812" s="404"/>
      <c r="I812" s="405"/>
      <c r="J812" s="439"/>
      <c r="K812" s="440"/>
    </row>
    <row r="813" spans="1:11" ht="12.75">
      <c r="A813" s="81">
        <v>203</v>
      </c>
      <c r="B813" s="404"/>
      <c r="C813" s="405"/>
      <c r="D813" s="404"/>
      <c r="E813" s="405"/>
      <c r="F813" s="404"/>
      <c r="G813" s="405"/>
      <c r="H813" s="404"/>
      <c r="I813" s="405"/>
      <c r="J813" s="439"/>
      <c r="K813" s="440"/>
    </row>
    <row r="814" spans="1:11" ht="12.75">
      <c r="A814" s="81">
        <v>204</v>
      </c>
      <c r="B814" s="404"/>
      <c r="C814" s="405"/>
      <c r="D814" s="404"/>
      <c r="E814" s="405"/>
      <c r="F814" s="404"/>
      <c r="G814" s="405"/>
      <c r="H814" s="404"/>
      <c r="I814" s="405"/>
      <c r="J814" s="439"/>
      <c r="K814" s="440"/>
    </row>
    <row r="815" spans="1:11" ht="12.75">
      <c r="A815" s="81">
        <v>205</v>
      </c>
      <c r="B815" s="404"/>
      <c r="C815" s="405"/>
      <c r="D815" s="404"/>
      <c r="E815" s="405"/>
      <c r="F815" s="404"/>
      <c r="G815" s="405"/>
      <c r="H815" s="404"/>
      <c r="I815" s="405"/>
      <c r="J815" s="439"/>
      <c r="K815" s="440"/>
    </row>
    <row r="816" spans="1:11" ht="12.75">
      <c r="A816" s="81">
        <v>206</v>
      </c>
      <c r="B816" s="404"/>
      <c r="C816" s="405"/>
      <c r="D816" s="404"/>
      <c r="E816" s="405"/>
      <c r="F816" s="404"/>
      <c r="G816" s="405"/>
      <c r="H816" s="404"/>
      <c r="I816" s="405"/>
      <c r="J816" s="439"/>
      <c r="K816" s="440"/>
    </row>
    <row r="817" spans="1:11" ht="12.75">
      <c r="A817" s="81">
        <v>207</v>
      </c>
      <c r="B817" s="404"/>
      <c r="C817" s="405"/>
      <c r="D817" s="404"/>
      <c r="E817" s="405"/>
      <c r="F817" s="404"/>
      <c r="G817" s="405"/>
      <c r="H817" s="404"/>
      <c r="I817" s="405"/>
      <c r="J817" s="439"/>
      <c r="K817" s="440"/>
    </row>
    <row r="818" spans="1:11" ht="12.75">
      <c r="A818" s="81">
        <v>208</v>
      </c>
      <c r="B818" s="404"/>
      <c r="C818" s="405"/>
      <c r="D818" s="404"/>
      <c r="E818" s="405"/>
      <c r="F818" s="404"/>
      <c r="G818" s="405"/>
      <c r="H818" s="404"/>
      <c r="I818" s="405"/>
      <c r="J818" s="439"/>
      <c r="K818" s="440"/>
    </row>
    <row r="819" spans="1:11" ht="12.75">
      <c r="A819" s="81">
        <v>209</v>
      </c>
      <c r="B819" s="404"/>
      <c r="C819" s="405"/>
      <c r="D819" s="404"/>
      <c r="E819" s="405"/>
      <c r="F819" s="404"/>
      <c r="G819" s="405"/>
      <c r="H819" s="404"/>
      <c r="I819" s="405"/>
      <c r="J819" s="439"/>
      <c r="K819" s="440"/>
    </row>
    <row r="820" spans="1:11" ht="12.75">
      <c r="A820" s="81">
        <v>210</v>
      </c>
      <c r="B820" s="404"/>
      <c r="C820" s="405"/>
      <c r="D820" s="404"/>
      <c r="E820" s="405"/>
      <c r="F820" s="404"/>
      <c r="G820" s="405"/>
      <c r="H820" s="404"/>
      <c r="I820" s="405"/>
      <c r="J820" s="439"/>
      <c r="K820" s="440"/>
    </row>
    <row r="821" spans="1:11" ht="12.75">
      <c r="A821" s="81">
        <v>211</v>
      </c>
      <c r="B821" s="404"/>
      <c r="C821" s="405"/>
      <c r="D821" s="404"/>
      <c r="E821" s="405"/>
      <c r="F821" s="404"/>
      <c r="G821" s="405"/>
      <c r="H821" s="404"/>
      <c r="I821" s="405"/>
      <c r="J821" s="439"/>
      <c r="K821" s="440"/>
    </row>
    <row r="822" spans="1:11" ht="12.75">
      <c r="A822" s="81">
        <v>212</v>
      </c>
      <c r="B822" s="404"/>
      <c r="C822" s="405"/>
      <c r="D822" s="404"/>
      <c r="E822" s="405"/>
      <c r="F822" s="404"/>
      <c r="G822" s="405"/>
      <c r="H822" s="404"/>
      <c r="I822" s="405"/>
      <c r="J822" s="439"/>
      <c r="K822" s="440"/>
    </row>
    <row r="823" spans="1:11" ht="12.75">
      <c r="A823" s="81">
        <v>213</v>
      </c>
      <c r="B823" s="404"/>
      <c r="C823" s="405"/>
      <c r="D823" s="404"/>
      <c r="E823" s="405"/>
      <c r="F823" s="404"/>
      <c r="G823" s="405"/>
      <c r="H823" s="404"/>
      <c r="I823" s="405"/>
      <c r="J823" s="439"/>
      <c r="K823" s="440"/>
    </row>
    <row r="824" spans="1:11" ht="12.75">
      <c r="A824" s="81">
        <v>214</v>
      </c>
      <c r="B824" s="404"/>
      <c r="C824" s="405"/>
      <c r="D824" s="404"/>
      <c r="E824" s="405"/>
      <c r="F824" s="404"/>
      <c r="G824" s="405"/>
      <c r="H824" s="404"/>
      <c r="I824" s="405"/>
      <c r="J824" s="439"/>
      <c r="K824" s="440"/>
    </row>
    <row r="825" spans="1:11" ht="12.75">
      <c r="A825" s="81">
        <v>215</v>
      </c>
      <c r="B825" s="404"/>
      <c r="C825" s="405"/>
      <c r="D825" s="404"/>
      <c r="E825" s="405"/>
      <c r="F825" s="404"/>
      <c r="G825" s="405"/>
      <c r="H825" s="404"/>
      <c r="I825" s="405"/>
      <c r="J825" s="439"/>
      <c r="K825" s="440"/>
    </row>
    <row r="826" spans="1:11" ht="12.75">
      <c r="A826" s="81">
        <v>216</v>
      </c>
      <c r="B826" s="404"/>
      <c r="C826" s="405"/>
      <c r="D826" s="404"/>
      <c r="E826" s="405"/>
      <c r="F826" s="404"/>
      <c r="G826" s="405"/>
      <c r="H826" s="404"/>
      <c r="I826" s="405"/>
      <c r="J826" s="439"/>
      <c r="K826" s="440"/>
    </row>
    <row r="827" spans="1:11" ht="12.75">
      <c r="A827" s="81">
        <v>217</v>
      </c>
      <c r="B827" s="404"/>
      <c r="C827" s="405"/>
      <c r="D827" s="404"/>
      <c r="E827" s="405"/>
      <c r="F827" s="404"/>
      <c r="G827" s="405"/>
      <c r="H827" s="404"/>
      <c r="I827" s="405"/>
      <c r="J827" s="439"/>
      <c r="K827" s="440"/>
    </row>
    <row r="828" spans="1:11" ht="12.75">
      <c r="A828" s="81">
        <v>218</v>
      </c>
      <c r="B828" s="404"/>
      <c r="C828" s="405"/>
      <c r="D828" s="404"/>
      <c r="E828" s="405"/>
      <c r="F828" s="404"/>
      <c r="G828" s="405"/>
      <c r="H828" s="404"/>
      <c r="I828" s="405"/>
      <c r="J828" s="439"/>
      <c r="K828" s="440"/>
    </row>
    <row r="829" spans="1:11" ht="12.75">
      <c r="A829" s="81">
        <v>219</v>
      </c>
      <c r="B829" s="404"/>
      <c r="C829" s="405"/>
      <c r="D829" s="404"/>
      <c r="E829" s="405"/>
      <c r="F829" s="404"/>
      <c r="G829" s="405"/>
      <c r="H829" s="404"/>
      <c r="I829" s="405"/>
      <c r="J829" s="439"/>
      <c r="K829" s="440"/>
    </row>
    <row r="830" spans="1:11" ht="12.75">
      <c r="A830" s="81">
        <v>220</v>
      </c>
      <c r="B830" s="404"/>
      <c r="C830" s="405"/>
      <c r="D830" s="404"/>
      <c r="E830" s="405"/>
      <c r="F830" s="404"/>
      <c r="G830" s="405"/>
      <c r="H830" s="404"/>
      <c r="I830" s="405"/>
      <c r="J830" s="439"/>
      <c r="K830" s="440"/>
    </row>
    <row r="831" spans="1:11" ht="12.75">
      <c r="A831" s="81">
        <v>221</v>
      </c>
      <c r="B831" s="404"/>
      <c r="C831" s="405"/>
      <c r="D831" s="404"/>
      <c r="E831" s="405"/>
      <c r="F831" s="404"/>
      <c r="G831" s="405"/>
      <c r="H831" s="404"/>
      <c r="I831" s="405"/>
      <c r="J831" s="439"/>
      <c r="K831" s="440"/>
    </row>
    <row r="832" spans="1:11" ht="12.75">
      <c r="A832" s="81">
        <v>222</v>
      </c>
      <c r="B832" s="404"/>
      <c r="C832" s="405"/>
      <c r="D832" s="404"/>
      <c r="E832" s="405"/>
      <c r="F832" s="404"/>
      <c r="G832" s="405"/>
      <c r="H832" s="404"/>
      <c r="I832" s="405"/>
      <c r="J832" s="439"/>
      <c r="K832" s="440"/>
    </row>
    <row r="833" spans="1:11" ht="12.75">
      <c r="A833" s="81">
        <v>223</v>
      </c>
      <c r="B833" s="404"/>
      <c r="C833" s="405"/>
      <c r="D833" s="404"/>
      <c r="E833" s="405"/>
      <c r="F833" s="404"/>
      <c r="G833" s="405"/>
      <c r="H833" s="404"/>
      <c r="I833" s="405"/>
      <c r="J833" s="439"/>
      <c r="K833" s="440"/>
    </row>
    <row r="834" spans="1:11" ht="12.75">
      <c r="A834" s="81">
        <v>224</v>
      </c>
      <c r="B834" s="404"/>
      <c r="C834" s="405"/>
      <c r="D834" s="404"/>
      <c r="E834" s="405"/>
      <c r="F834" s="404"/>
      <c r="G834" s="405"/>
      <c r="H834" s="404"/>
      <c r="I834" s="405"/>
      <c r="J834" s="439"/>
      <c r="K834" s="440"/>
    </row>
    <row r="835" spans="1:11" ht="12.75">
      <c r="A835" s="81">
        <v>225</v>
      </c>
      <c r="B835" s="404"/>
      <c r="C835" s="405"/>
      <c r="D835" s="404"/>
      <c r="E835" s="405"/>
      <c r="F835" s="404"/>
      <c r="G835" s="405"/>
      <c r="H835" s="404"/>
      <c r="I835" s="405"/>
      <c r="J835" s="439"/>
      <c r="K835" s="440"/>
    </row>
    <row r="836" spans="1:11" ht="12.75">
      <c r="A836" s="81">
        <v>226</v>
      </c>
      <c r="B836" s="404"/>
      <c r="C836" s="405"/>
      <c r="D836" s="404"/>
      <c r="E836" s="405"/>
      <c r="F836" s="404"/>
      <c r="G836" s="405"/>
      <c r="H836" s="404"/>
      <c r="I836" s="405"/>
      <c r="J836" s="439"/>
      <c r="K836" s="440"/>
    </row>
    <row r="837" spans="1:11" ht="12.75">
      <c r="A837" s="81">
        <v>227</v>
      </c>
      <c r="B837" s="404"/>
      <c r="C837" s="405"/>
      <c r="D837" s="404"/>
      <c r="E837" s="405"/>
      <c r="F837" s="404"/>
      <c r="G837" s="405"/>
      <c r="H837" s="404"/>
      <c r="I837" s="405"/>
      <c r="J837" s="439"/>
      <c r="K837" s="440"/>
    </row>
    <row r="838" spans="1:11" ht="12.75">
      <c r="A838" s="81">
        <v>228</v>
      </c>
      <c r="B838" s="404"/>
      <c r="C838" s="405"/>
      <c r="D838" s="404"/>
      <c r="E838" s="405"/>
      <c r="F838" s="404"/>
      <c r="G838" s="405"/>
      <c r="H838" s="404"/>
      <c r="I838" s="405"/>
      <c r="J838" s="439"/>
      <c r="K838" s="440"/>
    </row>
    <row r="839" spans="1:11" ht="12.75">
      <c r="A839" s="81">
        <v>229</v>
      </c>
      <c r="B839" s="404"/>
      <c r="C839" s="405"/>
      <c r="D839" s="404"/>
      <c r="E839" s="405"/>
      <c r="F839" s="404"/>
      <c r="G839" s="405"/>
      <c r="H839" s="404"/>
      <c r="I839" s="405"/>
      <c r="J839" s="439"/>
      <c r="K839" s="440"/>
    </row>
    <row r="840" spans="1:11" ht="12.75">
      <c r="A840" s="81">
        <v>230</v>
      </c>
      <c r="B840" s="404"/>
      <c r="C840" s="405"/>
      <c r="D840" s="404"/>
      <c r="E840" s="405"/>
      <c r="F840" s="404"/>
      <c r="G840" s="405"/>
      <c r="H840" s="404"/>
      <c r="I840" s="405"/>
      <c r="J840" s="439"/>
      <c r="K840" s="440"/>
    </row>
    <row r="841" spans="1:11" ht="12.75">
      <c r="A841" s="81">
        <v>231</v>
      </c>
      <c r="B841" s="404"/>
      <c r="C841" s="405"/>
      <c r="D841" s="404"/>
      <c r="E841" s="405"/>
      <c r="F841" s="404"/>
      <c r="G841" s="405"/>
      <c r="H841" s="404"/>
      <c r="I841" s="405"/>
      <c r="J841" s="439"/>
      <c r="K841" s="440"/>
    </row>
    <row r="842" spans="1:11" ht="12.75">
      <c r="A842" s="81">
        <v>232</v>
      </c>
      <c r="B842" s="404"/>
      <c r="C842" s="405"/>
      <c r="D842" s="404"/>
      <c r="E842" s="405"/>
      <c r="F842" s="404"/>
      <c r="G842" s="405"/>
      <c r="H842" s="404"/>
      <c r="I842" s="405"/>
      <c r="J842" s="439"/>
      <c r="K842" s="440"/>
    </row>
    <row r="843" spans="1:11" ht="12.75">
      <c r="A843" s="81">
        <v>233</v>
      </c>
      <c r="B843" s="404"/>
      <c r="C843" s="405"/>
      <c r="D843" s="404"/>
      <c r="E843" s="405"/>
      <c r="F843" s="404"/>
      <c r="G843" s="405"/>
      <c r="H843" s="404"/>
      <c r="I843" s="405"/>
      <c r="J843" s="439"/>
      <c r="K843" s="440"/>
    </row>
    <row r="844" spans="1:11" ht="12.75">
      <c r="A844" s="81">
        <v>234</v>
      </c>
      <c r="B844" s="404"/>
      <c r="C844" s="405"/>
      <c r="D844" s="404"/>
      <c r="E844" s="405"/>
      <c r="F844" s="404"/>
      <c r="G844" s="405"/>
      <c r="H844" s="404"/>
      <c r="I844" s="405"/>
      <c r="J844" s="439"/>
      <c r="K844" s="440"/>
    </row>
    <row r="845" spans="1:11" ht="12.75">
      <c r="A845" s="81">
        <v>235</v>
      </c>
      <c r="B845" s="404"/>
      <c r="C845" s="405"/>
      <c r="D845" s="404"/>
      <c r="E845" s="405"/>
      <c r="F845" s="404"/>
      <c r="G845" s="405"/>
      <c r="H845" s="404"/>
      <c r="I845" s="405"/>
      <c r="J845" s="439"/>
      <c r="K845" s="440"/>
    </row>
    <row r="846" spans="1:11" ht="12.75">
      <c r="A846" s="81">
        <v>236</v>
      </c>
      <c r="B846" s="404"/>
      <c r="C846" s="405"/>
      <c r="D846" s="404"/>
      <c r="E846" s="405"/>
      <c r="F846" s="404"/>
      <c r="G846" s="405"/>
      <c r="H846" s="404"/>
      <c r="I846" s="405"/>
      <c r="J846" s="439"/>
      <c r="K846" s="440"/>
    </row>
    <row r="847" spans="1:11" ht="12.75">
      <c r="A847" s="81">
        <v>237</v>
      </c>
      <c r="B847" s="404"/>
      <c r="C847" s="405"/>
      <c r="D847" s="404"/>
      <c r="E847" s="405"/>
      <c r="F847" s="404"/>
      <c r="G847" s="405"/>
      <c r="H847" s="404"/>
      <c r="I847" s="405"/>
      <c r="J847" s="439"/>
      <c r="K847" s="440"/>
    </row>
    <row r="848" spans="1:11" ht="12.75">
      <c r="A848" s="81">
        <v>238</v>
      </c>
      <c r="B848" s="404"/>
      <c r="C848" s="405"/>
      <c r="D848" s="404"/>
      <c r="E848" s="405"/>
      <c r="F848" s="404"/>
      <c r="G848" s="405"/>
      <c r="H848" s="404"/>
      <c r="I848" s="405"/>
      <c r="J848" s="439"/>
      <c r="K848" s="440"/>
    </row>
    <row r="849" spans="1:11" ht="12.75">
      <c r="A849" s="81">
        <v>239</v>
      </c>
      <c r="B849" s="404"/>
      <c r="C849" s="405"/>
      <c r="D849" s="404"/>
      <c r="E849" s="405"/>
      <c r="F849" s="404"/>
      <c r="G849" s="405"/>
      <c r="H849" s="404"/>
      <c r="I849" s="405"/>
      <c r="J849" s="439"/>
      <c r="K849" s="440"/>
    </row>
    <row r="850" spans="1:11" ht="12.75">
      <c r="A850" s="81">
        <v>240</v>
      </c>
      <c r="B850" s="404"/>
      <c r="C850" s="405"/>
      <c r="D850" s="404"/>
      <c r="E850" s="405"/>
      <c r="F850" s="404"/>
      <c r="G850" s="405"/>
      <c r="H850" s="404"/>
      <c r="I850" s="405"/>
      <c r="J850" s="439"/>
      <c r="K850" s="440"/>
    </row>
    <row r="851" spans="1:11" ht="12.75">
      <c r="A851" s="81">
        <v>241</v>
      </c>
      <c r="B851" s="404"/>
      <c r="C851" s="405"/>
      <c r="D851" s="404"/>
      <c r="E851" s="405"/>
      <c r="F851" s="404"/>
      <c r="G851" s="405"/>
      <c r="H851" s="404"/>
      <c r="I851" s="405"/>
      <c r="J851" s="439"/>
      <c r="K851" s="440"/>
    </row>
    <row r="852" spans="1:11" ht="12.75">
      <c r="A852" s="81">
        <v>242</v>
      </c>
      <c r="B852" s="404"/>
      <c r="C852" s="405"/>
      <c r="D852" s="404"/>
      <c r="E852" s="405"/>
      <c r="F852" s="404"/>
      <c r="G852" s="405"/>
      <c r="H852" s="404"/>
      <c r="I852" s="405"/>
      <c r="J852" s="439"/>
      <c r="K852" s="440"/>
    </row>
    <row r="853" spans="1:11" ht="12.75">
      <c r="A853" s="81">
        <v>243</v>
      </c>
      <c r="B853" s="404"/>
      <c r="C853" s="405"/>
      <c r="D853" s="404"/>
      <c r="E853" s="405"/>
      <c r="F853" s="404"/>
      <c r="G853" s="405"/>
      <c r="H853" s="404"/>
      <c r="I853" s="405"/>
      <c r="J853" s="439"/>
      <c r="K853" s="440"/>
    </row>
    <row r="854" spans="1:11" ht="12.75">
      <c r="A854" s="81">
        <v>244</v>
      </c>
      <c r="B854" s="404"/>
      <c r="C854" s="405"/>
      <c r="D854" s="404"/>
      <c r="E854" s="405"/>
      <c r="F854" s="404"/>
      <c r="G854" s="405"/>
      <c r="H854" s="404"/>
      <c r="I854" s="405"/>
      <c r="J854" s="439"/>
      <c r="K854" s="440"/>
    </row>
    <row r="855" spans="1:11" ht="12.75">
      <c r="A855" s="81">
        <v>245</v>
      </c>
      <c r="B855" s="404"/>
      <c r="C855" s="405"/>
      <c r="D855" s="404"/>
      <c r="E855" s="405"/>
      <c r="F855" s="404"/>
      <c r="G855" s="405"/>
      <c r="H855" s="404"/>
      <c r="I855" s="405"/>
      <c r="J855" s="439"/>
      <c r="K855" s="440"/>
    </row>
    <row r="856" spans="1:11" ht="12.75">
      <c r="A856" s="81">
        <v>246</v>
      </c>
      <c r="B856" s="404"/>
      <c r="C856" s="405"/>
      <c r="D856" s="404"/>
      <c r="E856" s="405"/>
      <c r="F856" s="404"/>
      <c r="G856" s="405"/>
      <c r="H856" s="404"/>
      <c r="I856" s="405"/>
      <c r="J856" s="439"/>
      <c r="K856" s="440"/>
    </row>
    <row r="857" spans="1:11" ht="12.75">
      <c r="A857" s="81">
        <v>247</v>
      </c>
      <c r="B857" s="404"/>
      <c r="C857" s="405"/>
      <c r="D857" s="404"/>
      <c r="E857" s="405"/>
      <c r="F857" s="404"/>
      <c r="G857" s="405"/>
      <c r="H857" s="404"/>
      <c r="I857" s="405"/>
      <c r="J857" s="439"/>
      <c r="K857" s="440"/>
    </row>
    <row r="858" spans="1:11" ht="12.75">
      <c r="A858" s="81">
        <v>248</v>
      </c>
      <c r="B858" s="404"/>
      <c r="C858" s="405"/>
      <c r="D858" s="404"/>
      <c r="E858" s="405"/>
      <c r="F858" s="404"/>
      <c r="G858" s="405"/>
      <c r="H858" s="404"/>
      <c r="I858" s="405"/>
      <c r="J858" s="439"/>
      <c r="K858" s="440"/>
    </row>
    <row r="859" spans="1:11" ht="12.75">
      <c r="A859" s="81">
        <v>249</v>
      </c>
      <c r="B859" s="404"/>
      <c r="C859" s="405"/>
      <c r="D859" s="404"/>
      <c r="E859" s="405"/>
      <c r="F859" s="404"/>
      <c r="G859" s="405"/>
      <c r="H859" s="404"/>
      <c r="I859" s="405"/>
      <c r="J859" s="439"/>
      <c r="K859" s="440"/>
    </row>
    <row r="860" spans="1:11" ht="12.75">
      <c r="A860" s="81">
        <v>250</v>
      </c>
      <c r="B860" s="404"/>
      <c r="C860" s="405"/>
      <c r="D860" s="404"/>
      <c r="E860" s="405"/>
      <c r="F860" s="404"/>
      <c r="G860" s="405"/>
      <c r="H860" s="404"/>
      <c r="I860" s="405"/>
      <c r="J860" s="439"/>
      <c r="K860" s="440"/>
    </row>
    <row r="861" spans="1:11" ht="12.75">
      <c r="A861" s="81">
        <v>251</v>
      </c>
      <c r="B861" s="404"/>
      <c r="C861" s="405"/>
      <c r="D861" s="404"/>
      <c r="E861" s="405"/>
      <c r="F861" s="404"/>
      <c r="G861" s="405"/>
      <c r="H861" s="404"/>
      <c r="I861" s="405"/>
      <c r="J861" s="439"/>
      <c r="K861" s="440"/>
    </row>
    <row r="862" spans="1:11" ht="12.75">
      <c r="A862" s="81">
        <v>252</v>
      </c>
      <c r="B862" s="404"/>
      <c r="C862" s="405"/>
      <c r="D862" s="404"/>
      <c r="E862" s="405"/>
      <c r="F862" s="404"/>
      <c r="G862" s="405"/>
      <c r="H862" s="404"/>
      <c r="I862" s="405"/>
      <c r="J862" s="439"/>
      <c r="K862" s="440"/>
    </row>
    <row r="863" spans="1:11" ht="12.75">
      <c r="A863" s="81">
        <v>253</v>
      </c>
      <c r="B863" s="408"/>
      <c r="C863" s="405"/>
      <c r="D863" s="404"/>
      <c r="E863" s="405"/>
      <c r="F863" s="404"/>
      <c r="G863" s="405"/>
      <c r="H863" s="404"/>
      <c r="I863" s="405"/>
      <c r="J863" s="439"/>
      <c r="K863" s="440"/>
    </row>
    <row r="864" spans="1:11" ht="12.75">
      <c r="A864" s="81">
        <v>254</v>
      </c>
      <c r="B864" s="404"/>
      <c r="C864" s="405"/>
      <c r="D864" s="404"/>
      <c r="E864" s="405"/>
      <c r="F864" s="404"/>
      <c r="G864" s="405"/>
      <c r="H864" s="404"/>
      <c r="I864" s="405"/>
      <c r="J864" s="439"/>
      <c r="K864" s="440"/>
    </row>
    <row r="865" spans="1:11" ht="12.75">
      <c r="A865" s="81">
        <v>255</v>
      </c>
      <c r="B865" s="404"/>
      <c r="C865" s="405"/>
      <c r="D865" s="404"/>
      <c r="E865" s="405"/>
      <c r="F865" s="404"/>
      <c r="G865" s="405"/>
      <c r="H865" s="404"/>
      <c r="I865" s="405"/>
      <c r="J865" s="439"/>
      <c r="K865" s="440"/>
    </row>
    <row r="866" spans="1:11" ht="12.75">
      <c r="A866" s="81">
        <v>256</v>
      </c>
      <c r="B866" s="404"/>
      <c r="C866" s="405"/>
      <c r="D866" s="404"/>
      <c r="E866" s="405"/>
      <c r="F866" s="404"/>
      <c r="G866" s="405"/>
      <c r="H866" s="404"/>
      <c r="I866" s="405"/>
      <c r="J866" s="439"/>
      <c r="K866" s="440"/>
    </row>
    <row r="867" spans="1:11" ht="12.75">
      <c r="A867" s="81">
        <v>257</v>
      </c>
      <c r="B867" s="404"/>
      <c r="C867" s="405"/>
      <c r="D867" s="404"/>
      <c r="E867" s="405"/>
      <c r="F867" s="404"/>
      <c r="G867" s="405"/>
      <c r="H867" s="404"/>
      <c r="I867" s="405"/>
      <c r="J867" s="439"/>
      <c r="K867" s="440"/>
    </row>
    <row r="868" spans="1:11" ht="12.75">
      <c r="A868" s="81">
        <v>258</v>
      </c>
      <c r="B868" s="404"/>
      <c r="C868" s="405"/>
      <c r="D868" s="404"/>
      <c r="E868" s="405"/>
      <c r="F868" s="404"/>
      <c r="G868" s="405"/>
      <c r="H868" s="404"/>
      <c r="I868" s="405"/>
      <c r="J868" s="439"/>
      <c r="K868" s="440"/>
    </row>
    <row r="869" spans="1:11" ht="12.75">
      <c r="A869" s="81">
        <v>259</v>
      </c>
      <c r="B869" s="404"/>
      <c r="C869" s="405"/>
      <c r="D869" s="404"/>
      <c r="E869" s="405"/>
      <c r="F869" s="404"/>
      <c r="G869" s="405"/>
      <c r="H869" s="404"/>
      <c r="I869" s="405"/>
      <c r="J869" s="439"/>
      <c r="K869" s="440"/>
    </row>
    <row r="870" spans="1:11" ht="12.75">
      <c r="A870" s="81">
        <v>260</v>
      </c>
      <c r="B870" s="404"/>
      <c r="C870" s="405"/>
      <c r="D870" s="404"/>
      <c r="E870" s="405"/>
      <c r="F870" s="404"/>
      <c r="G870" s="405"/>
      <c r="H870" s="404"/>
      <c r="I870" s="405"/>
      <c r="J870" s="439"/>
      <c r="K870" s="440"/>
    </row>
    <row r="871" spans="1:11" ht="12.75">
      <c r="A871" s="81">
        <v>261</v>
      </c>
      <c r="B871" s="404"/>
      <c r="C871" s="405"/>
      <c r="D871" s="404"/>
      <c r="E871" s="405"/>
      <c r="F871" s="404"/>
      <c r="G871" s="405"/>
      <c r="H871" s="404"/>
      <c r="I871" s="405"/>
      <c r="J871" s="439"/>
      <c r="K871" s="440"/>
    </row>
    <row r="872" spans="1:11" ht="12.75">
      <c r="A872" s="81">
        <v>262</v>
      </c>
      <c r="B872" s="404"/>
      <c r="C872" s="405"/>
      <c r="D872" s="404"/>
      <c r="E872" s="405"/>
      <c r="F872" s="404"/>
      <c r="G872" s="405"/>
      <c r="H872" s="404"/>
      <c r="I872" s="405"/>
      <c r="J872" s="439"/>
      <c r="K872" s="440"/>
    </row>
    <row r="873" spans="1:11" ht="12.75">
      <c r="A873" s="81">
        <v>263</v>
      </c>
      <c r="B873" s="404"/>
      <c r="C873" s="405"/>
      <c r="D873" s="404"/>
      <c r="E873" s="405"/>
      <c r="F873" s="404"/>
      <c r="G873" s="405"/>
      <c r="H873" s="404"/>
      <c r="I873" s="405"/>
      <c r="J873" s="439"/>
      <c r="K873" s="440"/>
    </row>
    <row r="874" spans="1:11" ht="12.75">
      <c r="A874" s="81">
        <v>264</v>
      </c>
      <c r="B874" s="404"/>
      <c r="C874" s="405"/>
      <c r="D874" s="404"/>
      <c r="E874" s="405"/>
      <c r="F874" s="404"/>
      <c r="G874" s="405"/>
      <c r="H874" s="404"/>
      <c r="I874" s="405"/>
      <c r="J874" s="439"/>
      <c r="K874" s="440"/>
    </row>
    <row r="875" spans="1:11" ht="12.75">
      <c r="A875" s="81">
        <v>265</v>
      </c>
      <c r="B875" s="404"/>
      <c r="C875" s="405"/>
      <c r="D875" s="404"/>
      <c r="E875" s="405"/>
      <c r="F875" s="404"/>
      <c r="G875" s="405"/>
      <c r="H875" s="404"/>
      <c r="I875" s="405"/>
      <c r="J875" s="439"/>
      <c r="K875" s="440"/>
    </row>
    <row r="876" spans="1:11" ht="12.75">
      <c r="A876" s="81">
        <v>266</v>
      </c>
      <c r="B876" s="404"/>
      <c r="C876" s="405"/>
      <c r="D876" s="404"/>
      <c r="E876" s="405"/>
      <c r="F876" s="404"/>
      <c r="G876" s="405"/>
      <c r="H876" s="404"/>
      <c r="I876" s="405"/>
      <c r="J876" s="439"/>
      <c r="K876" s="440"/>
    </row>
    <row r="877" spans="1:11" ht="12.75">
      <c r="A877" s="81">
        <v>267</v>
      </c>
      <c r="B877" s="404"/>
      <c r="C877" s="405"/>
      <c r="D877" s="404"/>
      <c r="E877" s="405"/>
      <c r="F877" s="404"/>
      <c r="G877" s="405"/>
      <c r="H877" s="404"/>
      <c r="I877" s="405"/>
      <c r="J877" s="439"/>
      <c r="K877" s="440"/>
    </row>
    <row r="878" spans="1:11" ht="12.75">
      <c r="A878" s="81">
        <v>268</v>
      </c>
      <c r="B878" s="404"/>
      <c r="C878" s="405"/>
      <c r="D878" s="404"/>
      <c r="E878" s="405"/>
      <c r="F878" s="404"/>
      <c r="G878" s="405"/>
      <c r="H878" s="404"/>
      <c r="I878" s="405"/>
      <c r="J878" s="439"/>
      <c r="K878" s="440"/>
    </row>
    <row r="879" spans="1:11" ht="12.75">
      <c r="A879" s="81">
        <v>269</v>
      </c>
      <c r="B879" s="404"/>
      <c r="C879" s="405"/>
      <c r="D879" s="404"/>
      <c r="E879" s="405"/>
      <c r="F879" s="404"/>
      <c r="G879" s="405"/>
      <c r="H879" s="404"/>
      <c r="I879" s="405"/>
      <c r="J879" s="439"/>
      <c r="K879" s="440"/>
    </row>
    <row r="880" spans="1:11" ht="12.75">
      <c r="A880" s="81">
        <v>270</v>
      </c>
      <c r="B880" s="404"/>
      <c r="C880" s="405"/>
      <c r="D880" s="404"/>
      <c r="E880" s="405"/>
      <c r="F880" s="404"/>
      <c r="G880" s="405"/>
      <c r="H880" s="404"/>
      <c r="I880" s="405"/>
      <c r="J880" s="439"/>
      <c r="K880" s="440"/>
    </row>
    <row r="881" spans="1:11" ht="12.75">
      <c r="A881" s="81">
        <v>271</v>
      </c>
      <c r="B881" s="404"/>
      <c r="C881" s="405"/>
      <c r="D881" s="404"/>
      <c r="E881" s="405"/>
      <c r="F881" s="404"/>
      <c r="G881" s="405"/>
      <c r="H881" s="404"/>
      <c r="I881" s="405"/>
      <c r="J881" s="439"/>
      <c r="K881" s="440"/>
    </row>
    <row r="882" spans="1:11" ht="12.75">
      <c r="A882" s="81">
        <v>272</v>
      </c>
      <c r="B882" s="404"/>
      <c r="C882" s="405"/>
      <c r="D882" s="404"/>
      <c r="E882" s="405"/>
      <c r="F882" s="404"/>
      <c r="G882" s="405"/>
      <c r="H882" s="404"/>
      <c r="I882" s="405"/>
      <c r="J882" s="439"/>
      <c r="K882" s="440"/>
    </row>
    <row r="883" spans="1:11" ht="12.75">
      <c r="A883" s="81">
        <v>273</v>
      </c>
      <c r="B883" s="404"/>
      <c r="C883" s="405"/>
      <c r="D883" s="404"/>
      <c r="E883" s="405"/>
      <c r="F883" s="404"/>
      <c r="G883" s="405"/>
      <c r="H883" s="404"/>
      <c r="I883" s="405"/>
      <c r="J883" s="439"/>
      <c r="K883" s="440"/>
    </row>
    <row r="884" spans="1:11" ht="12.75">
      <c r="A884" s="81">
        <v>274</v>
      </c>
      <c r="B884" s="404"/>
      <c r="C884" s="405"/>
      <c r="D884" s="404"/>
      <c r="E884" s="405"/>
      <c r="F884" s="404"/>
      <c r="G884" s="405"/>
      <c r="H884" s="404"/>
      <c r="I884" s="405"/>
      <c r="J884" s="439"/>
      <c r="K884" s="440"/>
    </row>
    <row r="885" spans="1:11" ht="12.75">
      <c r="A885" s="81">
        <v>275</v>
      </c>
      <c r="B885" s="404"/>
      <c r="C885" s="405"/>
      <c r="D885" s="404"/>
      <c r="E885" s="405"/>
      <c r="F885" s="404"/>
      <c r="G885" s="405"/>
      <c r="H885" s="404"/>
      <c r="I885" s="405"/>
      <c r="J885" s="439"/>
      <c r="K885" s="440"/>
    </row>
    <row r="886" spans="1:11" ht="12.75">
      <c r="A886" s="81">
        <v>276</v>
      </c>
      <c r="B886" s="404"/>
      <c r="C886" s="405"/>
      <c r="D886" s="404"/>
      <c r="E886" s="405"/>
      <c r="F886" s="404"/>
      <c r="G886" s="405"/>
      <c r="H886" s="404"/>
      <c r="I886" s="405"/>
      <c r="J886" s="439"/>
      <c r="K886" s="440"/>
    </row>
    <row r="887" spans="1:11" ht="12.75">
      <c r="A887" s="81">
        <v>277</v>
      </c>
      <c r="B887" s="404"/>
      <c r="C887" s="405"/>
      <c r="D887" s="404"/>
      <c r="E887" s="405"/>
      <c r="F887" s="404"/>
      <c r="G887" s="405"/>
      <c r="H887" s="404"/>
      <c r="I887" s="405"/>
      <c r="J887" s="439"/>
      <c r="K887" s="440"/>
    </row>
    <row r="888" spans="1:11" ht="12.75">
      <c r="A888" s="81">
        <v>278</v>
      </c>
      <c r="B888" s="404"/>
      <c r="C888" s="405"/>
      <c r="D888" s="404"/>
      <c r="E888" s="405"/>
      <c r="F888" s="404"/>
      <c r="G888" s="405"/>
      <c r="H888" s="404"/>
      <c r="I888" s="405"/>
      <c r="J888" s="439"/>
      <c r="K888" s="440"/>
    </row>
    <row r="889" spans="1:11" ht="12.75">
      <c r="A889" s="81">
        <v>279</v>
      </c>
      <c r="B889" s="404"/>
      <c r="C889" s="405"/>
      <c r="D889" s="404"/>
      <c r="E889" s="405"/>
      <c r="F889" s="404"/>
      <c r="G889" s="405"/>
      <c r="H889" s="404"/>
      <c r="I889" s="405"/>
      <c r="J889" s="439"/>
      <c r="K889" s="440"/>
    </row>
    <row r="890" spans="1:11" ht="12.75">
      <c r="A890" s="81">
        <v>280</v>
      </c>
      <c r="B890" s="404"/>
      <c r="C890" s="405"/>
      <c r="D890" s="404"/>
      <c r="E890" s="405"/>
      <c r="F890" s="404"/>
      <c r="G890" s="405"/>
      <c r="H890" s="404"/>
      <c r="I890" s="405"/>
      <c r="J890" s="439"/>
      <c r="K890" s="440"/>
    </row>
    <row r="891" spans="1:11" ht="12.75">
      <c r="A891" s="81">
        <v>281</v>
      </c>
      <c r="B891" s="404"/>
      <c r="C891" s="405"/>
      <c r="D891" s="404"/>
      <c r="E891" s="405"/>
      <c r="F891" s="404"/>
      <c r="G891" s="405"/>
      <c r="H891" s="404"/>
      <c r="I891" s="405"/>
      <c r="J891" s="404"/>
      <c r="K891" s="440"/>
    </row>
    <row r="892" spans="1:11" ht="12.75">
      <c r="A892" s="81">
        <v>282</v>
      </c>
      <c r="B892" s="404"/>
      <c r="C892" s="405"/>
      <c r="D892" s="404"/>
      <c r="E892" s="405"/>
      <c r="F892" s="404"/>
      <c r="G892" s="405"/>
      <c r="H892" s="404"/>
      <c r="I892" s="405"/>
      <c r="J892" s="404"/>
      <c r="K892" s="440"/>
    </row>
    <row r="893" spans="1:11" ht="12.75">
      <c r="A893" s="81">
        <v>283</v>
      </c>
      <c r="B893" s="404"/>
      <c r="C893" s="405"/>
      <c r="D893" s="404"/>
      <c r="E893" s="405"/>
      <c r="F893" s="404"/>
      <c r="G893" s="405"/>
      <c r="H893" s="404"/>
      <c r="I893" s="405"/>
      <c r="J893" s="404"/>
      <c r="K893" s="440"/>
    </row>
    <row r="894" spans="1:11" ht="12.75">
      <c r="A894" s="81">
        <v>284</v>
      </c>
      <c r="B894" s="404"/>
      <c r="C894" s="405"/>
      <c r="D894" s="404"/>
      <c r="E894" s="405"/>
      <c r="F894" s="404"/>
      <c r="G894" s="405"/>
      <c r="H894" s="404"/>
      <c r="I894" s="405"/>
      <c r="J894" s="404"/>
      <c r="K894" s="406"/>
    </row>
    <row r="895" spans="1:11" ht="12.75">
      <c r="A895" s="81">
        <v>285</v>
      </c>
      <c r="B895" s="404"/>
      <c r="C895" s="405"/>
      <c r="D895" s="404"/>
      <c r="E895" s="405"/>
      <c r="F895" s="404"/>
      <c r="G895" s="405"/>
      <c r="H895" s="404"/>
      <c r="I895" s="405"/>
      <c r="J895" s="404"/>
      <c r="K895" s="406"/>
    </row>
    <row r="896" spans="1:11" ht="12.75">
      <c r="A896" s="67">
        <v>286</v>
      </c>
      <c r="B896" s="408"/>
      <c r="C896" s="409"/>
      <c r="D896" s="408"/>
      <c r="E896" s="409"/>
      <c r="F896" s="408"/>
      <c r="G896" s="409"/>
      <c r="H896" s="408"/>
      <c r="I896" s="409"/>
      <c r="J896" s="408"/>
      <c r="K896" s="410"/>
    </row>
    <row r="900" spans="1:12" ht="12.75">
      <c r="A900" s="3" t="s">
        <v>208</v>
      </c>
      <c r="L900" s="66"/>
    </row>
    <row r="901" spans="1:17" ht="12.75">
      <c r="A901" s="441"/>
      <c r="B901" s="442"/>
      <c r="C901" s="441"/>
      <c r="D901" s="442"/>
      <c r="E901" s="441"/>
      <c r="F901" s="442"/>
      <c r="G901" s="441"/>
      <c r="H901" s="442"/>
      <c r="I901" s="441"/>
      <c r="J901" s="442"/>
      <c r="K901" s="441"/>
      <c r="O901" s="75"/>
      <c r="P901" s="66"/>
      <c r="Q901" s="75"/>
    </row>
    <row r="902" spans="1:17" ht="13.5" thickBot="1">
      <c r="A902" s="443"/>
      <c r="B902" s="444"/>
      <c r="C902" s="445"/>
      <c r="D902" s="444"/>
      <c r="E902" s="445"/>
      <c r="F902" s="444"/>
      <c r="G902" s="445"/>
      <c r="H902" s="444"/>
      <c r="I902" s="445"/>
      <c r="J902" s="444"/>
      <c r="K902" s="445"/>
      <c r="O902" s="1"/>
      <c r="P902" s="1"/>
      <c r="Q902" s="1"/>
    </row>
    <row r="903" spans="1:17" ht="13.5" thickTop="1">
      <c r="A903" s="446"/>
      <c r="B903" s="434"/>
      <c r="C903" s="447"/>
      <c r="D903" s="434"/>
      <c r="E903" s="447"/>
      <c r="F903" s="434"/>
      <c r="G903" s="447"/>
      <c r="H903" s="434"/>
      <c r="I903" s="447"/>
      <c r="J903" s="434"/>
      <c r="K903" s="447"/>
      <c r="O903" s="66"/>
      <c r="P903" s="1"/>
      <c r="Q903" s="66"/>
    </row>
    <row r="904" spans="1:17" ht="12.75">
      <c r="A904" s="446"/>
      <c r="B904" s="448"/>
      <c r="C904" s="449"/>
      <c r="D904" s="448"/>
      <c r="E904" s="449"/>
      <c r="F904" s="448"/>
      <c r="G904" s="449"/>
      <c r="H904" s="448"/>
      <c r="I904" s="449"/>
      <c r="J904" s="448"/>
      <c r="K904" s="449"/>
      <c r="O904" s="66"/>
      <c r="P904" s="1"/>
      <c r="Q904" s="66"/>
    </row>
    <row r="905" spans="1:17" ht="12.75">
      <c r="A905" s="446"/>
      <c r="B905" s="450"/>
      <c r="C905" s="451"/>
      <c r="D905" s="450"/>
      <c r="E905" s="451"/>
      <c r="F905" s="450"/>
      <c r="G905" s="451"/>
      <c r="H905" s="450"/>
      <c r="I905" s="451"/>
      <c r="J905" s="433"/>
      <c r="K905" s="451"/>
      <c r="O905" s="66"/>
      <c r="P905" s="1"/>
      <c r="Q905" s="66"/>
    </row>
    <row r="906" spans="1:17" ht="12.75">
      <c r="A906" s="446"/>
      <c r="B906" s="450"/>
      <c r="C906" s="451"/>
      <c r="D906" s="450"/>
      <c r="E906" s="451"/>
      <c r="F906" s="450"/>
      <c r="G906" s="451"/>
      <c r="H906" s="450"/>
      <c r="I906" s="451"/>
      <c r="J906" s="433"/>
      <c r="K906" s="451"/>
      <c r="O906" s="66"/>
      <c r="P906" s="1"/>
      <c r="Q906" s="66"/>
    </row>
    <row r="907" spans="1:17" ht="12.75">
      <c r="A907" s="446"/>
      <c r="B907" s="452"/>
      <c r="C907" s="453"/>
      <c r="D907" s="452"/>
      <c r="E907" s="453"/>
      <c r="F907" s="452"/>
      <c r="G907" s="453"/>
      <c r="H907" s="452"/>
      <c r="I907" s="453"/>
      <c r="J907" s="448"/>
      <c r="K907" s="453"/>
      <c r="O907" s="66"/>
      <c r="P907" s="1"/>
      <c r="Q907" s="66"/>
    </row>
    <row r="908" spans="1:17" ht="12.75">
      <c r="A908" s="446"/>
      <c r="B908" s="452"/>
      <c r="C908" s="453"/>
      <c r="D908" s="452"/>
      <c r="E908" s="453"/>
      <c r="F908" s="452"/>
      <c r="G908" s="453"/>
      <c r="H908" s="452"/>
      <c r="I908" s="453"/>
      <c r="J908" s="452"/>
      <c r="K908" s="453"/>
      <c r="O908" s="66"/>
      <c r="P908" s="1"/>
      <c r="Q908" s="66"/>
    </row>
    <row r="909" spans="1:17" ht="12.75">
      <c r="A909" s="446"/>
      <c r="B909" s="448"/>
      <c r="C909" s="449"/>
      <c r="D909" s="448"/>
      <c r="E909" s="449"/>
      <c r="F909" s="448"/>
      <c r="G909" s="449"/>
      <c r="H909" s="448"/>
      <c r="I909" s="449"/>
      <c r="J909" s="454"/>
      <c r="K909" s="449"/>
      <c r="O909" s="66"/>
      <c r="P909" s="1"/>
      <c r="Q909" s="66"/>
    </row>
    <row r="910" spans="1:17" ht="12.75">
      <c r="A910" s="446"/>
      <c r="B910" s="448"/>
      <c r="C910" s="449"/>
      <c r="D910" s="448"/>
      <c r="E910" s="449"/>
      <c r="F910" s="448"/>
      <c r="G910" s="449"/>
      <c r="H910" s="448"/>
      <c r="I910" s="449"/>
      <c r="J910" s="454"/>
      <c r="K910" s="449"/>
      <c r="O910" s="66"/>
      <c r="P910" s="1"/>
      <c r="Q910" s="66"/>
    </row>
    <row r="911" spans="1:17" ht="12.75">
      <c r="A911" s="446"/>
      <c r="B911" s="433"/>
      <c r="C911" s="455"/>
      <c r="D911" s="433"/>
      <c r="E911" s="455"/>
      <c r="F911" s="433"/>
      <c r="G911" s="455"/>
      <c r="H911" s="433"/>
      <c r="I911" s="455"/>
      <c r="J911" s="433"/>
      <c r="K911" s="455"/>
      <c r="O911" s="66"/>
      <c r="P911" s="1"/>
      <c r="Q911" s="66"/>
    </row>
    <row r="912" spans="1:17" ht="12.75">
      <c r="A912" s="446"/>
      <c r="B912" s="433"/>
      <c r="C912" s="455"/>
      <c r="D912" s="433"/>
      <c r="E912" s="455"/>
      <c r="F912" s="433"/>
      <c r="G912" s="455"/>
      <c r="H912" s="433"/>
      <c r="I912" s="455"/>
      <c r="J912" s="433"/>
      <c r="K912" s="455"/>
      <c r="O912" s="66"/>
      <c r="P912" s="1"/>
      <c r="Q912" s="66"/>
    </row>
    <row r="913" spans="1:17" ht="12.75">
      <c r="A913" s="446"/>
      <c r="B913" s="433"/>
      <c r="C913" s="455"/>
      <c r="D913" s="433"/>
      <c r="E913" s="455"/>
      <c r="F913" s="433"/>
      <c r="G913" s="455"/>
      <c r="H913" s="433"/>
      <c r="I913" s="455"/>
      <c r="J913" s="433"/>
      <c r="K913" s="455"/>
      <c r="O913" s="66"/>
      <c r="P913" s="1"/>
      <c r="Q913" s="66"/>
    </row>
    <row r="914" spans="1:17" ht="12.75">
      <c r="A914" s="446"/>
      <c r="B914" s="436"/>
      <c r="C914" s="456"/>
      <c r="D914" s="436"/>
      <c r="E914" s="456"/>
      <c r="F914" s="436"/>
      <c r="G914" s="456"/>
      <c r="H914" s="436"/>
      <c r="I914" s="456"/>
      <c r="J914" s="433"/>
      <c r="K914" s="456"/>
      <c r="O914" s="66"/>
      <c r="P914" s="1"/>
      <c r="Q914" s="66"/>
    </row>
    <row r="915" spans="1:17" ht="13.5" thickBot="1">
      <c r="A915" s="457"/>
      <c r="B915" s="438"/>
      <c r="C915" s="458"/>
      <c r="D915" s="438"/>
      <c r="E915" s="458"/>
      <c r="F915" s="438"/>
      <c r="G915" s="458"/>
      <c r="H915" s="438"/>
      <c r="I915" s="458"/>
      <c r="J915" s="438"/>
      <c r="K915" s="458"/>
      <c r="O915" s="66"/>
      <c r="P915" s="1"/>
      <c r="Q915" s="66"/>
    </row>
    <row r="916" spans="15:17" ht="12.75">
      <c r="O916" s="66"/>
      <c r="P916" s="66"/>
      <c r="Q916" s="66"/>
    </row>
    <row r="917" spans="13:17" ht="12.75">
      <c r="M917" s="66"/>
      <c r="N917" s="66"/>
      <c r="O917" s="66"/>
      <c r="P917" s="66"/>
      <c r="Q917" s="66"/>
    </row>
    <row r="918" spans="1:17" ht="12.75">
      <c r="A918" s="3" t="s">
        <v>93</v>
      </c>
      <c r="M918" s="66"/>
      <c r="N918" s="66"/>
      <c r="O918" s="66"/>
      <c r="P918" s="66"/>
      <c r="Q918" s="66"/>
    </row>
    <row r="919" spans="1:3" ht="12.75">
      <c r="A919" s="320"/>
      <c r="B919" s="321" t="s">
        <v>91</v>
      </c>
      <c r="C919" s="361" t="s">
        <v>89</v>
      </c>
    </row>
    <row r="920" spans="1:3" ht="13.5" thickBot="1">
      <c r="A920" s="362" t="s">
        <v>90</v>
      </c>
      <c r="B920" s="328" t="s">
        <v>92</v>
      </c>
      <c r="C920" s="336" t="s">
        <v>90</v>
      </c>
    </row>
    <row r="921" spans="1:3" ht="13.5" thickTop="1">
      <c r="A921" s="241" t="s">
        <v>6</v>
      </c>
      <c r="B921" s="121"/>
      <c r="C921" s="147"/>
    </row>
    <row r="922" spans="1:4" ht="12.75">
      <c r="A922" s="241" t="s">
        <v>11</v>
      </c>
      <c r="B922" s="95"/>
      <c r="C922" s="162"/>
      <c r="D922" s="459"/>
    </row>
    <row r="923" spans="1:3" ht="12.75">
      <c r="A923" s="241" t="s">
        <v>12</v>
      </c>
      <c r="B923" s="115"/>
      <c r="C923" s="148"/>
    </row>
    <row r="924" spans="1:4" ht="12.75">
      <c r="A924" s="241" t="s">
        <v>13</v>
      </c>
      <c r="B924" s="115"/>
      <c r="C924" s="148"/>
      <c r="D924" s="4"/>
    </row>
    <row r="925" spans="1:3" ht="12.75">
      <c r="A925" s="241" t="s">
        <v>14</v>
      </c>
      <c r="B925" s="85"/>
      <c r="C925" s="149"/>
    </row>
    <row r="926" spans="1:3" ht="12.75">
      <c r="A926" s="241" t="s">
        <v>15</v>
      </c>
      <c r="B926" s="157"/>
      <c r="C926" s="149"/>
    </row>
    <row r="927" spans="1:3" ht="12.75">
      <c r="A927" s="241" t="s">
        <v>16</v>
      </c>
      <c r="B927" s="85"/>
      <c r="C927" s="84"/>
    </row>
    <row r="928" spans="1:3" ht="12.75">
      <c r="A928" s="241" t="s">
        <v>17</v>
      </c>
      <c r="B928" s="85"/>
      <c r="C928" s="84"/>
    </row>
    <row r="929" spans="1:3" ht="12.75">
      <c r="A929" s="241" t="s">
        <v>2</v>
      </c>
      <c r="B929" s="131"/>
      <c r="C929" s="147"/>
    </row>
    <row r="930" spans="1:3" ht="12.75">
      <c r="A930" s="241" t="s">
        <v>0</v>
      </c>
      <c r="B930" s="115"/>
      <c r="C930" s="147"/>
    </row>
    <row r="931" spans="1:3" ht="12.75">
      <c r="A931" s="241" t="s">
        <v>1</v>
      </c>
      <c r="B931" s="131"/>
      <c r="C931" s="147"/>
    </row>
    <row r="932" spans="1:3" ht="12.75">
      <c r="A932" s="241" t="s">
        <v>18</v>
      </c>
      <c r="B932" s="131"/>
      <c r="C932" s="86"/>
    </row>
    <row r="933" spans="1:3" ht="12.75">
      <c r="A933" s="271" t="s">
        <v>19</v>
      </c>
      <c r="B933" s="158"/>
      <c r="C933" s="156"/>
    </row>
    <row r="937" spans="1:3" ht="13.5" thickBot="1">
      <c r="A937" s="129" t="s">
        <v>94</v>
      </c>
      <c r="B937" s="126"/>
      <c r="C937" s="77"/>
    </row>
    <row r="938" spans="1:3" ht="13.5" thickTop="1">
      <c r="A938" s="370" t="s">
        <v>95</v>
      </c>
      <c r="B938" s="66"/>
      <c r="C938" s="121"/>
    </row>
    <row r="939" spans="1:3" ht="12.75">
      <c r="A939" s="370" t="s">
        <v>96</v>
      </c>
      <c r="B939" s="66"/>
      <c r="C939" s="85"/>
    </row>
    <row r="940" spans="1:3" ht="12.75">
      <c r="A940" s="370" t="s">
        <v>97</v>
      </c>
      <c r="B940" s="66"/>
      <c r="C940" s="85"/>
    </row>
    <row r="941" spans="1:3" ht="12.75">
      <c r="A941" s="370" t="s">
        <v>98</v>
      </c>
      <c r="B941" s="66"/>
      <c r="C941" s="70"/>
    </row>
    <row r="942" spans="1:3" ht="12.75">
      <c r="A942" s="370" t="s">
        <v>99</v>
      </c>
      <c r="B942" s="66"/>
      <c r="C942" s="93"/>
    </row>
    <row r="943" spans="1:3" ht="12.75">
      <c r="A943" s="365" t="s">
        <v>100</v>
      </c>
      <c r="B943" s="68"/>
      <c r="C943" s="164"/>
    </row>
    <row r="946" spans="1:11" ht="13.5" thickBot="1">
      <c r="A946" s="422" t="s">
        <v>90</v>
      </c>
      <c r="B946" s="419" t="s">
        <v>80</v>
      </c>
      <c r="C946" s="418" t="s">
        <v>79</v>
      </c>
      <c r="D946" s="419" t="s">
        <v>81</v>
      </c>
      <c r="E946" s="418" t="s">
        <v>82</v>
      </c>
      <c r="F946" s="419" t="s">
        <v>83</v>
      </c>
      <c r="G946" s="418" t="s">
        <v>84</v>
      </c>
      <c r="H946" s="419" t="s">
        <v>85</v>
      </c>
      <c r="I946" s="418" t="s">
        <v>86</v>
      </c>
      <c r="J946" s="419" t="s">
        <v>87</v>
      </c>
      <c r="K946" s="423" t="s">
        <v>88</v>
      </c>
    </row>
    <row r="947" spans="1:11" ht="13.5" thickTop="1">
      <c r="A947" s="420" t="s">
        <v>41</v>
      </c>
      <c r="B947" s="121"/>
      <c r="C947" s="170"/>
      <c r="D947" s="121"/>
      <c r="E947" s="170"/>
      <c r="F947" s="121"/>
      <c r="G947" s="170"/>
      <c r="H947" s="121"/>
      <c r="I947" s="170"/>
      <c r="J947" s="121"/>
      <c r="K947" s="147"/>
    </row>
    <row r="948" spans="1:11" ht="12.75">
      <c r="A948" s="420" t="s">
        <v>287</v>
      </c>
      <c r="B948" s="70" t="str">
        <f>IF(B$947&lt;$C$942,"    Rebasa","     Bien")</f>
        <v>     Bien</v>
      </c>
      <c r="C948" s="66" t="str">
        <f aca="true" t="shared" si="4" ref="C948:K948">IF(C$947&lt;$C$942,"    Rebasa","     Bien")</f>
        <v>     Bien</v>
      </c>
      <c r="D948" s="70" t="str">
        <f t="shared" si="4"/>
        <v>     Bien</v>
      </c>
      <c r="E948" s="66" t="str">
        <f t="shared" si="4"/>
        <v>     Bien</v>
      </c>
      <c r="F948" s="70" t="str">
        <f t="shared" si="4"/>
        <v>     Bien</v>
      </c>
      <c r="G948" s="66" t="str">
        <f t="shared" si="4"/>
        <v>     Bien</v>
      </c>
      <c r="H948" s="70" t="str">
        <f t="shared" si="4"/>
        <v>     Bien</v>
      </c>
      <c r="I948" s="66" t="str">
        <f t="shared" si="4"/>
        <v>     Bien</v>
      </c>
      <c r="J948" s="70" t="str">
        <f t="shared" si="4"/>
        <v>     Bien</v>
      </c>
      <c r="K948" s="82" t="str">
        <f t="shared" si="4"/>
        <v>     Bien</v>
      </c>
    </row>
    <row r="949" spans="1:11" ht="12.75">
      <c r="A949" s="421" t="s">
        <v>288</v>
      </c>
      <c r="B949" s="71" t="str">
        <f>IF(B$947&gt;$C$943,"    Rebasa","     Bien")</f>
        <v>     Bien</v>
      </c>
      <c r="C949" s="68" t="str">
        <f aca="true" t="shared" si="5" ref="C949:K949">IF(C$947&gt;$C$943,"    Rebasa","     Bien")</f>
        <v>     Bien</v>
      </c>
      <c r="D949" s="71" t="str">
        <f t="shared" si="5"/>
        <v>     Bien</v>
      </c>
      <c r="E949" s="68" t="str">
        <f t="shared" si="5"/>
        <v>     Bien</v>
      </c>
      <c r="F949" s="71" t="str">
        <f t="shared" si="5"/>
        <v>     Bien</v>
      </c>
      <c r="G949" s="68" t="str">
        <f t="shared" si="5"/>
        <v>     Bien</v>
      </c>
      <c r="H949" s="71" t="str">
        <f t="shared" si="5"/>
        <v>     Bien</v>
      </c>
      <c r="I949" s="68" t="str">
        <f t="shared" si="5"/>
        <v>     Bien</v>
      </c>
      <c r="J949" s="71" t="str">
        <f t="shared" si="5"/>
        <v>     Bien</v>
      </c>
      <c r="K949" s="110" t="str">
        <f t="shared" si="5"/>
        <v>     Bien</v>
      </c>
    </row>
    <row r="953" ht="12.75">
      <c r="A953" t="s">
        <v>101</v>
      </c>
    </row>
    <row r="954" spans="1:2" ht="12.75">
      <c r="A954" s="320" t="s">
        <v>102</v>
      </c>
      <c r="B954" s="73"/>
    </row>
    <row r="955" spans="1:2" ht="12.75">
      <c r="A955" s="365" t="s">
        <v>103</v>
      </c>
      <c r="B955" s="199"/>
    </row>
    <row r="958" ht="12.75">
      <c r="A958" s="3" t="s">
        <v>104</v>
      </c>
    </row>
    <row r="959" spans="1:3" ht="12.75">
      <c r="A959" s="320" t="s">
        <v>41</v>
      </c>
      <c r="B959" s="79"/>
      <c r="C959" s="163"/>
    </row>
    <row r="960" spans="1:3" ht="12.75">
      <c r="A960" s="370" t="s">
        <v>105</v>
      </c>
      <c r="B960" s="66"/>
      <c r="C960" s="85"/>
    </row>
    <row r="961" spans="1:3" ht="12.75">
      <c r="A961" s="370" t="s">
        <v>97</v>
      </c>
      <c r="B961" s="66"/>
      <c r="C961" s="85"/>
    </row>
    <row r="962" spans="1:3" ht="12.75">
      <c r="A962" s="370" t="s">
        <v>106</v>
      </c>
      <c r="B962" s="66"/>
      <c r="C962" s="70"/>
    </row>
    <row r="963" spans="1:3" ht="12.75">
      <c r="A963" s="370" t="s">
        <v>99</v>
      </c>
      <c r="B963" s="66"/>
      <c r="C963" s="94"/>
    </row>
    <row r="964" spans="1:3" ht="12.75">
      <c r="A964" s="365" t="s">
        <v>100</v>
      </c>
      <c r="B964" s="68"/>
      <c r="C964" s="164"/>
    </row>
    <row r="968" ht="12.75">
      <c r="A968" s="3" t="s">
        <v>107</v>
      </c>
    </row>
    <row r="969" spans="1:3" ht="12.75">
      <c r="A969" s="320" t="s">
        <v>41</v>
      </c>
      <c r="B969" s="79"/>
      <c r="C969" s="163"/>
    </row>
    <row r="970" spans="1:3" ht="12.75">
      <c r="A970" s="370" t="s">
        <v>108</v>
      </c>
      <c r="B970" s="66"/>
      <c r="C970" s="70"/>
    </row>
    <row r="971" spans="1:3" ht="12.75">
      <c r="A971" s="370" t="s">
        <v>109</v>
      </c>
      <c r="B971" s="66"/>
      <c r="C971" s="165"/>
    </row>
    <row r="972" spans="1:3" ht="12.75">
      <c r="A972" s="370" t="s">
        <v>110</v>
      </c>
      <c r="B972" s="66"/>
      <c r="C972" s="85"/>
    </row>
    <row r="973" spans="1:3" ht="12.75">
      <c r="A973" s="370" t="s">
        <v>111</v>
      </c>
      <c r="B973" s="66"/>
      <c r="C973" s="157"/>
    </row>
    <row r="974" spans="1:3" ht="12.75">
      <c r="A974" s="365" t="s">
        <v>112</v>
      </c>
      <c r="B974" s="68"/>
      <c r="C974" s="166"/>
    </row>
    <row r="984" spans="1:11" ht="12.75">
      <c r="A984" s="78" t="s">
        <v>116</v>
      </c>
      <c r="B984" s="79"/>
      <c r="C984" s="79"/>
      <c r="D984" s="79"/>
      <c r="E984" s="79"/>
      <c r="F984" s="79"/>
      <c r="G984" s="79"/>
      <c r="H984" s="79"/>
      <c r="I984" s="79"/>
      <c r="J984" s="79"/>
      <c r="K984" s="80"/>
    </row>
    <row r="985" spans="1:11" ht="13.5" thickBot="1">
      <c r="A985" s="77" t="s">
        <v>113</v>
      </c>
      <c r="B985" s="175" t="s">
        <v>80</v>
      </c>
      <c r="C985" s="200" t="s">
        <v>79</v>
      </c>
      <c r="D985" s="175" t="s">
        <v>81</v>
      </c>
      <c r="E985" s="200" t="s">
        <v>82</v>
      </c>
      <c r="F985" s="175" t="s">
        <v>83</v>
      </c>
      <c r="G985" s="200" t="s">
        <v>84</v>
      </c>
      <c r="H985" s="200" t="s">
        <v>85</v>
      </c>
      <c r="I985" s="200" t="s">
        <v>86</v>
      </c>
      <c r="J985" s="200" t="s">
        <v>87</v>
      </c>
      <c r="K985" s="201" t="s">
        <v>88</v>
      </c>
    </row>
    <row r="986" spans="1:11" ht="13.5" thickTop="1">
      <c r="A986" s="70">
        <v>1</v>
      </c>
      <c r="B986" s="70"/>
      <c r="C986" s="66"/>
      <c r="D986" s="70"/>
      <c r="E986" s="66"/>
      <c r="F986" s="70"/>
      <c r="G986" s="66"/>
      <c r="H986" s="66"/>
      <c r="I986" s="66"/>
      <c r="J986" s="66"/>
      <c r="K986" s="82"/>
    </row>
    <row r="987" spans="1:11" ht="12.75">
      <c r="A987" s="70">
        <v>2</v>
      </c>
      <c r="B987" s="70"/>
      <c r="C987" s="66"/>
      <c r="D987" s="70"/>
      <c r="E987" s="66"/>
      <c r="F987" s="70"/>
      <c r="G987" s="66"/>
      <c r="H987" s="66"/>
      <c r="I987" s="66"/>
      <c r="J987" s="66"/>
      <c r="K987" s="82"/>
    </row>
    <row r="988" spans="1:11" ht="12.75">
      <c r="A988" s="70">
        <v>3</v>
      </c>
      <c r="B988" s="70"/>
      <c r="C988" s="66"/>
      <c r="D988" s="70"/>
      <c r="E988" s="66"/>
      <c r="F988" s="70"/>
      <c r="G988" s="66"/>
      <c r="H988" s="66"/>
      <c r="I988" s="66"/>
      <c r="J988" s="66"/>
      <c r="K988" s="82"/>
    </row>
    <row r="989" spans="1:11" ht="12.75">
      <c r="A989" s="70">
        <v>4</v>
      </c>
      <c r="B989" s="70"/>
      <c r="C989" s="66"/>
      <c r="D989" s="70"/>
      <c r="E989" s="66"/>
      <c r="F989" s="70"/>
      <c r="G989" s="66"/>
      <c r="H989" s="66"/>
      <c r="I989" s="66"/>
      <c r="J989" s="66"/>
      <c r="K989" s="82"/>
    </row>
    <row r="990" spans="1:11" ht="12.75">
      <c r="A990" s="70">
        <v>5</v>
      </c>
      <c r="B990" s="70"/>
      <c r="C990" s="66"/>
      <c r="D990" s="70"/>
      <c r="E990" s="66"/>
      <c r="F990" s="70"/>
      <c r="G990" s="66"/>
      <c r="H990" s="66"/>
      <c r="I990" s="66"/>
      <c r="J990" s="66"/>
      <c r="K990" s="82"/>
    </row>
    <row r="991" spans="1:11" ht="12.75">
      <c r="A991" s="70">
        <v>6</v>
      </c>
      <c r="B991" s="70"/>
      <c r="C991" s="66"/>
      <c r="D991" s="70"/>
      <c r="E991" s="66"/>
      <c r="F991" s="70"/>
      <c r="G991" s="66"/>
      <c r="H991" s="66"/>
      <c r="I991" s="66"/>
      <c r="J991" s="66"/>
      <c r="K991" s="82"/>
    </row>
    <row r="992" spans="1:11" ht="12.75">
      <c r="A992" s="70">
        <v>7</v>
      </c>
      <c r="B992" s="70"/>
      <c r="C992" s="66"/>
      <c r="D992" s="70"/>
      <c r="E992" s="66"/>
      <c r="F992" s="70"/>
      <c r="G992" s="66"/>
      <c r="H992" s="66"/>
      <c r="I992" s="66"/>
      <c r="J992" s="66"/>
      <c r="K992" s="82"/>
    </row>
    <row r="993" spans="1:11" ht="12.75">
      <c r="A993" s="70">
        <v>8</v>
      </c>
      <c r="B993" s="70"/>
      <c r="C993" s="66"/>
      <c r="D993" s="70"/>
      <c r="E993" s="66"/>
      <c r="F993" s="70"/>
      <c r="G993" s="66"/>
      <c r="H993" s="66"/>
      <c r="I993" s="66"/>
      <c r="J993" s="66"/>
      <c r="K993" s="82"/>
    </row>
    <row r="994" spans="1:11" ht="12.75">
      <c r="A994" s="70">
        <v>9</v>
      </c>
      <c r="B994" s="70"/>
      <c r="C994" s="66"/>
      <c r="D994" s="70"/>
      <c r="E994" s="66"/>
      <c r="F994" s="70"/>
      <c r="G994" s="66"/>
      <c r="H994" s="66"/>
      <c r="I994" s="66"/>
      <c r="J994" s="66"/>
      <c r="K994" s="82"/>
    </row>
    <row r="995" spans="1:11" ht="12.75">
      <c r="A995" s="70">
        <v>10</v>
      </c>
      <c r="B995" s="70"/>
      <c r="C995" s="66"/>
      <c r="D995" s="70"/>
      <c r="E995" s="66"/>
      <c r="F995" s="70"/>
      <c r="G995" s="66"/>
      <c r="H995" s="66"/>
      <c r="I995" s="66"/>
      <c r="J995" s="66"/>
      <c r="K995" s="82"/>
    </row>
    <row r="996" spans="1:11" ht="12.75">
      <c r="A996" s="70">
        <v>11</v>
      </c>
      <c r="B996" s="70"/>
      <c r="C996" s="66"/>
      <c r="D996" s="70"/>
      <c r="E996" s="66"/>
      <c r="F996" s="70"/>
      <c r="G996" s="66"/>
      <c r="H996" s="66"/>
      <c r="I996" s="66"/>
      <c r="J996" s="66"/>
      <c r="K996" s="82"/>
    </row>
    <row r="997" spans="1:11" ht="12.75">
      <c r="A997" s="70">
        <v>12</v>
      </c>
      <c r="B997" s="70"/>
      <c r="C997" s="66"/>
      <c r="D997" s="70"/>
      <c r="E997" s="66"/>
      <c r="F997" s="70"/>
      <c r="G997" s="66"/>
      <c r="H997" s="66"/>
      <c r="I997" s="66"/>
      <c r="J997" s="66"/>
      <c r="K997" s="82"/>
    </row>
    <row r="998" spans="1:11" ht="12.75">
      <c r="A998" s="70">
        <v>13</v>
      </c>
      <c r="B998" s="70"/>
      <c r="C998" s="66"/>
      <c r="D998" s="70"/>
      <c r="E998" s="66"/>
      <c r="F998" s="70"/>
      <c r="G998" s="66"/>
      <c r="H998" s="66"/>
      <c r="I998" s="66"/>
      <c r="J998" s="66"/>
      <c r="K998" s="82"/>
    </row>
    <row r="999" spans="1:11" ht="12.75">
      <c r="A999" s="70">
        <v>14</v>
      </c>
      <c r="B999" s="70"/>
      <c r="C999" s="66"/>
      <c r="D999" s="70"/>
      <c r="E999" s="66"/>
      <c r="F999" s="70"/>
      <c r="G999" s="66"/>
      <c r="H999" s="66"/>
      <c r="I999" s="66"/>
      <c r="J999" s="66"/>
      <c r="K999" s="82"/>
    </row>
    <row r="1000" spans="1:11" ht="12.75">
      <c r="A1000" s="70">
        <v>15</v>
      </c>
      <c r="B1000" s="70"/>
      <c r="C1000" s="66"/>
      <c r="D1000" s="70"/>
      <c r="E1000" s="66"/>
      <c r="F1000" s="70"/>
      <c r="G1000" s="66"/>
      <c r="H1000" s="66"/>
      <c r="I1000" s="66"/>
      <c r="J1000" s="66"/>
      <c r="K1000" s="82"/>
    </row>
    <row r="1001" spans="1:11" ht="12.75">
      <c r="A1001" s="70">
        <v>16</v>
      </c>
      <c r="B1001" s="70"/>
      <c r="C1001" s="66"/>
      <c r="D1001" s="70"/>
      <c r="E1001" s="66"/>
      <c r="F1001" s="70"/>
      <c r="G1001" s="66"/>
      <c r="H1001" s="66"/>
      <c r="I1001" s="66"/>
      <c r="J1001" s="66"/>
      <c r="K1001" s="82"/>
    </row>
    <row r="1002" spans="1:11" ht="12.75">
      <c r="A1002" s="70">
        <v>17</v>
      </c>
      <c r="B1002" s="70"/>
      <c r="C1002" s="66"/>
      <c r="D1002" s="70"/>
      <c r="E1002" s="66"/>
      <c r="F1002" s="70"/>
      <c r="G1002" s="66"/>
      <c r="H1002" s="66"/>
      <c r="I1002" s="66"/>
      <c r="J1002" s="66"/>
      <c r="K1002" s="82"/>
    </row>
    <row r="1003" spans="1:11" ht="12.75">
      <c r="A1003" s="70">
        <v>18</v>
      </c>
      <c r="B1003" s="70"/>
      <c r="C1003" s="66"/>
      <c r="D1003" s="70"/>
      <c r="E1003" s="66"/>
      <c r="F1003" s="70"/>
      <c r="G1003" s="66"/>
      <c r="H1003" s="66"/>
      <c r="I1003" s="66"/>
      <c r="J1003" s="66"/>
      <c r="K1003" s="82"/>
    </row>
    <row r="1004" spans="1:11" ht="12.75">
      <c r="A1004" s="70">
        <v>19</v>
      </c>
      <c r="B1004" s="70"/>
      <c r="C1004" s="66"/>
      <c r="D1004" s="70"/>
      <c r="E1004" s="66"/>
      <c r="F1004" s="70"/>
      <c r="G1004" s="66"/>
      <c r="H1004" s="66"/>
      <c r="I1004" s="66"/>
      <c r="J1004" s="66"/>
      <c r="K1004" s="82"/>
    </row>
    <row r="1005" spans="1:11" ht="12.75">
      <c r="A1005" s="71">
        <v>20</v>
      </c>
      <c r="B1005" s="71"/>
      <c r="C1005" s="68"/>
      <c r="D1005" s="71"/>
      <c r="E1005" s="68"/>
      <c r="F1005" s="71"/>
      <c r="G1005" s="68"/>
      <c r="H1005" s="68"/>
      <c r="I1005" s="68"/>
      <c r="J1005" s="68"/>
      <c r="K1005" s="110"/>
    </row>
    <row r="1024" ht="12.75">
      <c r="A1024" t="s">
        <v>115</v>
      </c>
    </row>
    <row r="1025" spans="1:11" ht="13.5" thickBot="1">
      <c r="A1025" s="207" t="s">
        <v>113</v>
      </c>
      <c r="B1025" s="175" t="s">
        <v>80</v>
      </c>
      <c r="C1025" s="197" t="s">
        <v>79</v>
      </c>
      <c r="D1025" s="175" t="s">
        <v>81</v>
      </c>
      <c r="E1025" s="197" t="s">
        <v>82</v>
      </c>
      <c r="F1025" s="175" t="s">
        <v>83</v>
      </c>
      <c r="G1025" s="197" t="s">
        <v>84</v>
      </c>
      <c r="H1025" s="175" t="s">
        <v>85</v>
      </c>
      <c r="I1025" s="197" t="s">
        <v>86</v>
      </c>
      <c r="J1025" s="175" t="s">
        <v>87</v>
      </c>
      <c r="K1025" s="198" t="s">
        <v>88</v>
      </c>
    </row>
    <row r="1026" spans="1:11" ht="13.5" thickTop="1">
      <c r="A1026" s="81">
        <v>1</v>
      </c>
      <c r="B1026" s="10"/>
      <c r="C1026" s="204"/>
      <c r="D1026" s="10"/>
      <c r="E1026" s="204"/>
      <c r="F1026" s="10"/>
      <c r="G1026" s="204"/>
      <c r="H1026" s="10"/>
      <c r="I1026" s="204"/>
      <c r="J1026" s="10"/>
      <c r="K1026" s="460"/>
    </row>
    <row r="1027" spans="1:11" ht="12.75">
      <c r="A1027" s="81">
        <v>2</v>
      </c>
      <c r="B1027" s="10"/>
      <c r="C1027" s="204"/>
      <c r="D1027" s="10"/>
      <c r="E1027" s="204"/>
      <c r="F1027" s="10"/>
      <c r="G1027" s="204"/>
      <c r="H1027" s="10"/>
      <c r="I1027" s="204"/>
      <c r="J1027" s="10"/>
      <c r="K1027" s="460"/>
    </row>
    <row r="1028" spans="1:11" ht="12.75">
      <c r="A1028" s="81">
        <v>3</v>
      </c>
      <c r="B1028" s="10"/>
      <c r="C1028" s="204"/>
      <c r="D1028" s="10"/>
      <c r="E1028" s="204"/>
      <c r="F1028" s="10"/>
      <c r="G1028" s="204"/>
      <c r="H1028" s="10"/>
      <c r="I1028" s="204"/>
      <c r="J1028" s="10"/>
      <c r="K1028" s="460"/>
    </row>
    <row r="1029" spans="1:11" ht="12.75">
      <c r="A1029" s="81">
        <v>4</v>
      </c>
      <c r="B1029" s="10"/>
      <c r="C1029" s="204"/>
      <c r="D1029" s="10"/>
      <c r="E1029" s="204"/>
      <c r="F1029" s="10"/>
      <c r="G1029" s="204"/>
      <c r="H1029" s="10"/>
      <c r="I1029" s="204"/>
      <c r="J1029" s="10"/>
      <c r="K1029" s="460"/>
    </row>
    <row r="1030" spans="1:11" ht="12.75">
      <c r="A1030" s="81">
        <v>5</v>
      </c>
      <c r="B1030" s="10"/>
      <c r="C1030" s="204"/>
      <c r="D1030" s="10"/>
      <c r="E1030" s="204"/>
      <c r="F1030" s="10"/>
      <c r="G1030" s="204"/>
      <c r="H1030" s="10"/>
      <c r="I1030" s="204"/>
      <c r="J1030" s="10"/>
      <c r="K1030" s="460"/>
    </row>
    <row r="1031" spans="1:11" ht="12.75">
      <c r="A1031" s="81">
        <v>6</v>
      </c>
      <c r="B1031" s="10"/>
      <c r="C1031" s="204"/>
      <c r="D1031" s="10"/>
      <c r="E1031" s="204"/>
      <c r="F1031" s="10"/>
      <c r="G1031" s="204"/>
      <c r="H1031" s="10"/>
      <c r="I1031" s="204"/>
      <c r="J1031" s="10"/>
      <c r="K1031" s="460"/>
    </row>
    <row r="1032" spans="1:11" ht="12.75">
      <c r="A1032" s="81">
        <v>7</v>
      </c>
      <c r="B1032" s="10"/>
      <c r="C1032" s="204"/>
      <c r="D1032" s="10"/>
      <c r="E1032" s="204"/>
      <c r="F1032" s="10"/>
      <c r="G1032" s="204"/>
      <c r="H1032" s="10"/>
      <c r="I1032" s="204"/>
      <c r="J1032" s="10"/>
      <c r="K1032" s="460"/>
    </row>
    <row r="1033" spans="1:11" ht="12.75">
      <c r="A1033" s="81">
        <v>8</v>
      </c>
      <c r="B1033" s="10"/>
      <c r="C1033" s="204"/>
      <c r="D1033" s="10"/>
      <c r="E1033" s="204"/>
      <c r="F1033" s="10"/>
      <c r="G1033" s="204"/>
      <c r="H1033" s="10"/>
      <c r="I1033" s="204"/>
      <c r="J1033" s="461"/>
      <c r="K1033" s="460"/>
    </row>
    <row r="1034" spans="1:11" ht="12.75">
      <c r="A1034" s="81">
        <v>9</v>
      </c>
      <c r="B1034" s="10"/>
      <c r="C1034" s="204"/>
      <c r="D1034" s="10"/>
      <c r="E1034" s="204"/>
      <c r="F1034" s="10"/>
      <c r="G1034" s="204"/>
      <c r="H1034" s="10"/>
      <c r="I1034" s="204"/>
      <c r="J1034" s="10"/>
      <c r="K1034" s="460"/>
    </row>
    <row r="1035" spans="1:11" ht="12.75">
      <c r="A1035" s="81">
        <v>10</v>
      </c>
      <c r="B1035" s="10"/>
      <c r="C1035" s="204"/>
      <c r="D1035" s="10"/>
      <c r="E1035" s="204"/>
      <c r="F1035" s="10"/>
      <c r="G1035" s="204"/>
      <c r="H1035" s="10"/>
      <c r="I1035" s="204"/>
      <c r="J1035" s="10"/>
      <c r="K1035" s="460"/>
    </row>
    <row r="1036" spans="1:11" ht="12.75">
      <c r="A1036" s="81">
        <v>11</v>
      </c>
      <c r="B1036" s="10"/>
      <c r="C1036" s="204"/>
      <c r="D1036" s="10"/>
      <c r="E1036" s="204"/>
      <c r="F1036" s="10"/>
      <c r="G1036" s="204"/>
      <c r="H1036" s="10"/>
      <c r="I1036" s="204"/>
      <c r="J1036" s="10"/>
      <c r="K1036" s="460"/>
    </row>
    <row r="1037" spans="1:11" ht="12.75">
      <c r="A1037" s="81">
        <v>12</v>
      </c>
      <c r="B1037" s="10"/>
      <c r="C1037" s="204"/>
      <c r="D1037" s="10"/>
      <c r="E1037" s="204"/>
      <c r="F1037" s="10"/>
      <c r="G1037" s="204"/>
      <c r="H1037" s="10"/>
      <c r="I1037" s="204"/>
      <c r="J1037" s="10"/>
      <c r="K1037" s="460"/>
    </row>
    <row r="1038" spans="1:11" ht="12.75">
      <c r="A1038" s="81">
        <v>13</v>
      </c>
      <c r="B1038" s="10"/>
      <c r="C1038" s="204"/>
      <c r="D1038" s="10"/>
      <c r="E1038" s="204"/>
      <c r="F1038" s="10"/>
      <c r="G1038" s="204"/>
      <c r="H1038" s="10"/>
      <c r="I1038" s="204"/>
      <c r="J1038" s="10"/>
      <c r="K1038" s="460"/>
    </row>
    <row r="1039" spans="1:11" ht="12.75">
      <c r="A1039" s="81">
        <v>14</v>
      </c>
      <c r="B1039" s="10"/>
      <c r="C1039" s="204"/>
      <c r="D1039" s="10"/>
      <c r="E1039" s="204"/>
      <c r="F1039" s="10"/>
      <c r="G1039" s="204"/>
      <c r="H1039" s="10"/>
      <c r="I1039" s="204"/>
      <c r="J1039" s="10"/>
      <c r="K1039" s="460"/>
    </row>
    <row r="1040" spans="1:11" ht="12.75">
      <c r="A1040" s="81">
        <v>15</v>
      </c>
      <c r="B1040" s="10"/>
      <c r="C1040" s="204"/>
      <c r="D1040" s="10"/>
      <c r="E1040" s="204"/>
      <c r="F1040" s="10"/>
      <c r="G1040" s="204"/>
      <c r="H1040" s="10"/>
      <c r="I1040" s="204"/>
      <c r="J1040" s="10"/>
      <c r="K1040" s="460"/>
    </row>
    <row r="1041" spans="1:11" ht="12.75">
      <c r="A1041" s="81">
        <v>16</v>
      </c>
      <c r="B1041" s="10"/>
      <c r="C1041" s="204"/>
      <c r="D1041" s="10"/>
      <c r="E1041" s="204"/>
      <c r="F1041" s="10"/>
      <c r="G1041" s="204"/>
      <c r="H1041" s="10"/>
      <c r="I1041" s="204"/>
      <c r="J1041" s="10"/>
      <c r="K1041" s="460"/>
    </row>
    <row r="1042" spans="1:11" ht="12.75">
      <c r="A1042" s="81">
        <v>17</v>
      </c>
      <c r="B1042" s="10"/>
      <c r="C1042" s="204"/>
      <c r="D1042" s="10"/>
      <c r="E1042" s="204"/>
      <c r="F1042" s="10"/>
      <c r="G1042" s="204"/>
      <c r="H1042" s="10"/>
      <c r="I1042" s="204"/>
      <c r="J1042" s="10"/>
      <c r="K1042" s="460"/>
    </row>
    <row r="1043" spans="1:11" ht="12.75">
      <c r="A1043" s="81">
        <v>18</v>
      </c>
      <c r="B1043" s="10"/>
      <c r="C1043" s="204"/>
      <c r="D1043" s="10"/>
      <c r="E1043" s="204"/>
      <c r="F1043" s="10"/>
      <c r="G1043" s="204"/>
      <c r="H1043" s="10"/>
      <c r="I1043" s="204"/>
      <c r="J1043" s="10"/>
      <c r="K1043" s="460"/>
    </row>
    <row r="1044" spans="1:11" ht="12.75">
      <c r="A1044" s="81">
        <v>19</v>
      </c>
      <c r="B1044" s="10"/>
      <c r="C1044" s="204"/>
      <c r="D1044" s="10"/>
      <c r="E1044" s="204"/>
      <c r="F1044" s="10"/>
      <c r="G1044" s="204"/>
      <c r="H1044" s="10"/>
      <c r="I1044" s="204"/>
      <c r="J1044" s="10"/>
      <c r="K1044" s="460"/>
    </row>
    <row r="1045" spans="1:11" ht="12.75">
      <c r="A1045" s="81">
        <v>20</v>
      </c>
      <c r="B1045" s="10"/>
      <c r="C1045" s="204"/>
      <c r="D1045" s="10"/>
      <c r="E1045" s="204"/>
      <c r="F1045" s="10"/>
      <c r="G1045" s="204"/>
      <c r="H1045" s="10"/>
      <c r="I1045" s="204"/>
      <c r="J1045" s="10"/>
      <c r="K1045" s="460"/>
    </row>
    <row r="1046" spans="1:11" ht="12.75">
      <c r="A1046" s="81">
        <v>21</v>
      </c>
      <c r="B1046" s="10"/>
      <c r="C1046" s="204"/>
      <c r="D1046" s="10"/>
      <c r="E1046" s="204"/>
      <c r="F1046" s="10"/>
      <c r="G1046" s="204"/>
      <c r="H1046" s="10"/>
      <c r="I1046" s="204"/>
      <c r="J1046" s="10"/>
      <c r="K1046" s="460"/>
    </row>
    <row r="1047" spans="1:11" ht="12.75">
      <c r="A1047" s="67">
        <v>22</v>
      </c>
      <c r="B1047" s="11"/>
      <c r="C1047" s="297"/>
      <c r="D1047" s="11"/>
      <c r="E1047" s="297"/>
      <c r="F1047" s="11"/>
      <c r="G1047" s="297"/>
      <c r="H1047" s="11"/>
      <c r="I1047" s="297"/>
      <c r="J1047" s="11"/>
      <c r="K1047" s="462"/>
    </row>
    <row r="1048" ht="12.75">
      <c r="D1048" s="70"/>
    </row>
    <row r="1049" ht="12.75">
      <c r="D1049" s="70"/>
    </row>
    <row r="1050" spans="1:4" ht="12.75">
      <c r="A1050" s="3" t="s">
        <v>209</v>
      </c>
      <c r="D1050" s="70"/>
    </row>
    <row r="1051" spans="1:15" ht="13.5" thickBot="1">
      <c r="A1051" s="172" t="s">
        <v>114</v>
      </c>
      <c r="B1051" s="98" t="s">
        <v>80</v>
      </c>
      <c r="C1051" s="173" t="s">
        <v>79</v>
      </c>
      <c r="D1051" s="98" t="s">
        <v>81</v>
      </c>
      <c r="E1051" s="173" t="s">
        <v>82</v>
      </c>
      <c r="F1051" s="98" t="s">
        <v>83</v>
      </c>
      <c r="G1051" s="173" t="s">
        <v>84</v>
      </c>
      <c r="H1051" s="98" t="s">
        <v>85</v>
      </c>
      <c r="I1051" s="173" t="s">
        <v>86</v>
      </c>
      <c r="J1051" s="98" t="s">
        <v>87</v>
      </c>
      <c r="K1051" s="103" t="s">
        <v>88</v>
      </c>
      <c r="N1051" s="168"/>
      <c r="O1051" s="168"/>
    </row>
    <row r="1052" spans="1:15" ht="13.5" thickTop="1">
      <c r="A1052" s="81">
        <v>1</v>
      </c>
      <c r="B1052" s="70"/>
      <c r="C1052" s="66"/>
      <c r="D1052" s="70"/>
      <c r="E1052" s="66"/>
      <c r="F1052" s="70"/>
      <c r="G1052" s="66"/>
      <c r="H1052" s="70"/>
      <c r="I1052" s="66"/>
      <c r="J1052" s="70"/>
      <c r="K1052" s="82"/>
      <c r="N1052" s="1"/>
      <c r="O1052" s="1"/>
    </row>
    <row r="1053" spans="1:15" ht="12.75">
      <c r="A1053" s="81">
        <v>2</v>
      </c>
      <c r="B1053" s="70"/>
      <c r="C1053" s="66"/>
      <c r="D1053" s="70"/>
      <c r="E1053" s="66"/>
      <c r="F1053" s="70"/>
      <c r="G1053" s="66"/>
      <c r="H1053" s="70"/>
      <c r="I1053" s="66"/>
      <c r="J1053" s="70"/>
      <c r="K1053" s="82"/>
      <c r="N1053" s="1"/>
      <c r="O1053" s="66"/>
    </row>
    <row r="1054" spans="1:15" ht="12.75">
      <c r="A1054" s="81">
        <v>3</v>
      </c>
      <c r="B1054" s="70"/>
      <c r="C1054" s="66"/>
      <c r="D1054" s="70"/>
      <c r="E1054" s="66"/>
      <c r="F1054" s="70"/>
      <c r="G1054" s="66"/>
      <c r="H1054" s="70"/>
      <c r="I1054" s="66"/>
      <c r="J1054" s="70"/>
      <c r="K1054" s="82"/>
      <c r="N1054" s="1"/>
      <c r="O1054" s="66"/>
    </row>
    <row r="1055" spans="1:15" ht="12.75">
      <c r="A1055" s="81">
        <v>4</v>
      </c>
      <c r="B1055" s="70"/>
      <c r="C1055" s="66"/>
      <c r="D1055" s="70"/>
      <c r="E1055" s="66"/>
      <c r="F1055" s="70"/>
      <c r="G1055" s="66"/>
      <c r="H1055" s="70"/>
      <c r="I1055" s="66"/>
      <c r="J1055" s="70"/>
      <c r="K1055" s="82"/>
      <c r="N1055" s="1"/>
      <c r="O1055" s="66"/>
    </row>
    <row r="1056" spans="1:15" ht="12.75">
      <c r="A1056" s="81">
        <v>5</v>
      </c>
      <c r="B1056" s="70"/>
      <c r="C1056" s="66"/>
      <c r="D1056" s="70"/>
      <c r="E1056" s="66"/>
      <c r="F1056" s="70"/>
      <c r="G1056" s="66"/>
      <c r="H1056" s="70"/>
      <c r="I1056" s="66"/>
      <c r="J1056" s="70"/>
      <c r="K1056" s="82"/>
      <c r="N1056" s="1"/>
      <c r="O1056" s="66"/>
    </row>
    <row r="1057" spans="1:15" ht="12.75">
      <c r="A1057" s="81">
        <v>6</v>
      </c>
      <c r="B1057" s="70"/>
      <c r="C1057" s="66"/>
      <c r="D1057" s="70"/>
      <c r="E1057" s="66"/>
      <c r="F1057" s="70"/>
      <c r="G1057" s="66"/>
      <c r="H1057" s="70"/>
      <c r="I1057" s="66"/>
      <c r="J1057" s="70"/>
      <c r="K1057" s="82"/>
      <c r="N1057" s="1"/>
      <c r="O1057" s="66"/>
    </row>
    <row r="1058" spans="1:15" ht="12.75">
      <c r="A1058" s="81">
        <v>7</v>
      </c>
      <c r="B1058" s="70"/>
      <c r="C1058" s="66"/>
      <c r="D1058" s="70"/>
      <c r="E1058" s="66"/>
      <c r="F1058" s="70"/>
      <c r="G1058" s="66"/>
      <c r="H1058" s="70"/>
      <c r="I1058" s="66"/>
      <c r="J1058" s="70"/>
      <c r="K1058" s="82"/>
      <c r="N1058" s="1"/>
      <c r="O1058" s="66"/>
    </row>
    <row r="1059" spans="1:15" ht="12.75">
      <c r="A1059" s="81">
        <v>8</v>
      </c>
      <c r="B1059" s="70"/>
      <c r="C1059" s="66"/>
      <c r="D1059" s="70"/>
      <c r="E1059" s="66"/>
      <c r="F1059" s="70"/>
      <c r="G1059" s="66"/>
      <c r="H1059" s="70"/>
      <c r="I1059" s="66"/>
      <c r="J1059" s="70"/>
      <c r="K1059" s="82"/>
      <c r="N1059" s="1"/>
      <c r="O1059" s="66"/>
    </row>
    <row r="1060" spans="1:15" ht="12.75">
      <c r="A1060" s="81">
        <v>9</v>
      </c>
      <c r="B1060" s="70"/>
      <c r="C1060" s="66"/>
      <c r="D1060" s="70"/>
      <c r="E1060" s="66"/>
      <c r="F1060" s="70"/>
      <c r="G1060" s="66"/>
      <c r="H1060" s="70"/>
      <c r="I1060" s="66"/>
      <c r="J1060" s="70"/>
      <c r="K1060" s="82"/>
      <c r="N1060" s="1"/>
      <c r="O1060" s="66"/>
    </row>
    <row r="1061" spans="1:15" ht="12.75">
      <c r="A1061" s="81">
        <v>10</v>
      </c>
      <c r="B1061" s="70"/>
      <c r="C1061" s="66"/>
      <c r="D1061" s="70"/>
      <c r="E1061" s="66"/>
      <c r="F1061" s="70"/>
      <c r="G1061" s="66"/>
      <c r="H1061" s="70"/>
      <c r="I1061" s="66"/>
      <c r="J1061" s="70"/>
      <c r="K1061" s="82"/>
      <c r="N1061" s="1"/>
      <c r="O1061" s="66"/>
    </row>
    <row r="1062" spans="1:15" ht="12.75">
      <c r="A1062" s="81">
        <v>11</v>
      </c>
      <c r="B1062" s="70"/>
      <c r="C1062" s="66"/>
      <c r="D1062" s="70"/>
      <c r="E1062" s="66"/>
      <c r="F1062" s="70"/>
      <c r="G1062" s="66"/>
      <c r="H1062" s="70"/>
      <c r="I1062" s="66"/>
      <c r="J1062" s="70"/>
      <c r="K1062" s="82"/>
      <c r="N1062" s="1"/>
      <c r="O1062" s="66"/>
    </row>
    <row r="1063" spans="1:15" ht="12.75">
      <c r="A1063" s="81">
        <v>12</v>
      </c>
      <c r="B1063" s="70"/>
      <c r="C1063" s="66"/>
      <c r="D1063" s="70"/>
      <c r="E1063" s="66"/>
      <c r="F1063" s="70"/>
      <c r="G1063" s="66"/>
      <c r="H1063" s="70"/>
      <c r="I1063" s="66"/>
      <c r="J1063" s="70"/>
      <c r="K1063" s="82"/>
      <c r="N1063" s="1"/>
      <c r="O1063" s="66"/>
    </row>
    <row r="1064" spans="1:15" ht="12.75">
      <c r="A1064" s="81">
        <v>13</v>
      </c>
      <c r="B1064" s="70"/>
      <c r="C1064" s="66"/>
      <c r="D1064" s="70"/>
      <c r="E1064" s="66"/>
      <c r="F1064" s="70"/>
      <c r="G1064" s="66"/>
      <c r="H1064" s="70"/>
      <c r="I1064" s="66"/>
      <c r="J1064" s="70"/>
      <c r="K1064" s="82"/>
      <c r="N1064" s="1"/>
      <c r="O1064" s="66"/>
    </row>
    <row r="1065" spans="1:15" ht="12.75">
      <c r="A1065" s="67">
        <v>14</v>
      </c>
      <c r="B1065" s="71"/>
      <c r="C1065" s="68"/>
      <c r="D1065" s="71"/>
      <c r="E1065" s="68"/>
      <c r="F1065" s="71"/>
      <c r="G1065" s="68"/>
      <c r="H1065" s="71"/>
      <c r="I1065" s="68"/>
      <c r="J1065" s="71"/>
      <c r="K1065" s="110"/>
      <c r="N1065" s="1"/>
      <c r="O1065" s="66"/>
    </row>
    <row r="1067" ht="13.5" thickBot="1">
      <c r="A1067" s="69"/>
    </row>
    <row r="1068" spans="1:11" ht="12.75">
      <c r="A1068" s="463"/>
      <c r="B1068" s="464"/>
      <c r="C1068" s="464"/>
      <c r="D1068" s="464"/>
      <c r="E1068" s="464"/>
      <c r="F1068" s="464"/>
      <c r="G1068" s="464"/>
      <c r="H1068" s="464"/>
      <c r="I1068" s="464"/>
      <c r="J1068" s="464"/>
      <c r="K1068" s="464"/>
    </row>
    <row r="1069" spans="1:11" ht="12.75">
      <c r="A1069" s="433"/>
      <c r="B1069" s="433"/>
      <c r="C1069" s="433"/>
      <c r="D1069" s="433"/>
      <c r="E1069" s="433"/>
      <c r="F1069" s="433"/>
      <c r="G1069" s="465"/>
      <c r="H1069" s="433"/>
      <c r="I1069" s="433"/>
      <c r="J1069" s="433"/>
      <c r="K1069" s="433"/>
    </row>
    <row r="1070" spans="1:11" ht="12.75">
      <c r="A1070" s="432"/>
      <c r="B1070" s="434"/>
      <c r="C1070" s="434"/>
      <c r="D1070" s="434"/>
      <c r="E1070" s="434"/>
      <c r="F1070" s="434"/>
      <c r="G1070" s="434"/>
      <c r="H1070" s="434"/>
      <c r="I1070" s="434"/>
      <c r="J1070" s="434"/>
      <c r="K1070" s="434"/>
    </row>
    <row r="1071" spans="1:11" ht="12.75">
      <c r="A1071" s="432"/>
      <c r="B1071" s="448"/>
      <c r="C1071" s="448"/>
      <c r="D1071" s="448"/>
      <c r="E1071" s="448"/>
      <c r="F1071" s="448"/>
      <c r="G1071" s="448"/>
      <c r="H1071" s="448"/>
      <c r="I1071" s="448"/>
      <c r="J1071" s="448"/>
      <c r="K1071" s="448"/>
    </row>
    <row r="1072" spans="1:11" ht="12.75">
      <c r="A1072" s="432"/>
      <c r="B1072" s="466"/>
      <c r="C1072" s="466"/>
      <c r="D1072" s="466"/>
      <c r="E1072" s="466"/>
      <c r="F1072" s="466"/>
      <c r="G1072" s="466"/>
      <c r="H1072" s="466"/>
      <c r="I1072" s="433"/>
      <c r="J1072" s="466"/>
      <c r="K1072" s="466"/>
    </row>
    <row r="1073" spans="1:11" ht="12.75">
      <c r="A1073" s="432"/>
      <c r="B1073" s="433"/>
      <c r="C1073" s="433"/>
      <c r="D1073" s="433"/>
      <c r="E1073" s="433"/>
      <c r="F1073" s="433"/>
      <c r="G1073" s="433"/>
      <c r="H1073" s="433"/>
      <c r="I1073" s="433"/>
      <c r="J1073" s="433"/>
      <c r="K1073" s="433"/>
    </row>
    <row r="1074" spans="1:11" ht="12.75">
      <c r="A1074" s="432"/>
      <c r="B1074" s="452"/>
      <c r="C1074" s="452"/>
      <c r="D1074" s="452"/>
      <c r="E1074" s="452"/>
      <c r="F1074" s="452"/>
      <c r="G1074" s="452"/>
      <c r="H1074" s="452"/>
      <c r="I1074" s="448"/>
      <c r="J1074" s="452"/>
      <c r="K1074" s="452"/>
    </row>
    <row r="1075" spans="1:11" ht="12.75">
      <c r="A1075" s="432"/>
      <c r="B1075" s="452"/>
      <c r="C1075" s="452"/>
      <c r="D1075" s="452"/>
      <c r="E1075" s="452"/>
      <c r="F1075" s="452"/>
      <c r="G1075" s="452"/>
      <c r="H1075" s="452"/>
      <c r="I1075" s="452"/>
      <c r="J1075" s="452"/>
      <c r="K1075" s="452"/>
    </row>
    <row r="1076" spans="1:11" ht="12.75">
      <c r="A1076" s="432"/>
      <c r="B1076" s="452"/>
      <c r="C1076" s="452"/>
      <c r="D1076" s="452"/>
      <c r="E1076" s="452"/>
      <c r="F1076" s="452"/>
      <c r="G1076" s="452"/>
      <c r="H1076" s="452"/>
      <c r="I1076" s="448"/>
      <c r="J1076" s="452"/>
      <c r="K1076" s="452"/>
    </row>
    <row r="1077" spans="1:11" ht="12.75">
      <c r="A1077" s="432"/>
      <c r="B1077" s="452"/>
      <c r="C1077" s="452"/>
      <c r="D1077" s="452"/>
      <c r="E1077" s="452"/>
      <c r="F1077" s="452"/>
      <c r="G1077" s="452"/>
      <c r="H1077" s="452"/>
      <c r="I1077" s="448"/>
      <c r="J1077" s="452"/>
      <c r="K1077" s="452"/>
    </row>
    <row r="1078" spans="1:11" ht="12.75">
      <c r="A1078" s="432"/>
      <c r="B1078" s="433"/>
      <c r="C1078" s="433"/>
      <c r="D1078" s="433"/>
      <c r="E1078" s="433"/>
      <c r="F1078" s="433"/>
      <c r="G1078" s="433"/>
      <c r="H1078" s="433"/>
      <c r="I1078" s="433"/>
      <c r="J1078" s="433"/>
      <c r="K1078" s="433"/>
    </row>
    <row r="1079" spans="1:11" ht="12.75">
      <c r="A1079" s="432"/>
      <c r="B1079" s="433"/>
      <c r="C1079" s="433"/>
      <c r="D1079" s="433"/>
      <c r="E1079" s="433"/>
      <c r="F1079" s="433"/>
      <c r="G1079" s="433"/>
      <c r="H1079" s="433"/>
      <c r="I1079" s="433"/>
      <c r="J1079" s="433"/>
      <c r="K1079" s="433"/>
    </row>
    <row r="1080" spans="1:11" ht="12.75">
      <c r="A1080" s="432"/>
      <c r="B1080" s="433"/>
      <c r="C1080" s="433"/>
      <c r="D1080" s="433"/>
      <c r="E1080" s="433"/>
      <c r="F1080" s="433"/>
      <c r="G1080" s="433"/>
      <c r="H1080" s="433"/>
      <c r="I1080" s="433"/>
      <c r="J1080" s="433"/>
      <c r="K1080" s="433"/>
    </row>
    <row r="1081" spans="1:11" ht="12.75">
      <c r="A1081" s="432"/>
      <c r="B1081" s="433"/>
      <c r="C1081" s="433"/>
      <c r="D1081" s="433"/>
      <c r="E1081" s="433"/>
      <c r="F1081" s="433"/>
      <c r="G1081" s="433"/>
      <c r="H1081" s="433"/>
      <c r="I1081" s="433"/>
      <c r="J1081" s="433"/>
      <c r="K1081" s="433"/>
    </row>
    <row r="1082" spans="1:11" ht="13.5" thickBot="1">
      <c r="A1082" s="437"/>
      <c r="B1082" s="438"/>
      <c r="C1082" s="438"/>
      <c r="D1082" s="438"/>
      <c r="E1082" s="438"/>
      <c r="F1082" s="438"/>
      <c r="G1082" s="438"/>
      <c r="H1082" s="438"/>
      <c r="I1082" s="438"/>
      <c r="J1082" s="438"/>
      <c r="K1082" s="438"/>
    </row>
    <row r="1083" spans="2:4" ht="12.75">
      <c r="B1083" s="174"/>
      <c r="D1083" s="4"/>
    </row>
    <row r="1084" ht="12.75">
      <c r="M1084" s="174"/>
    </row>
    <row r="1085" ht="12.75">
      <c r="A1085" s="3" t="s">
        <v>120</v>
      </c>
    </row>
    <row r="1086" spans="1:3" ht="12.75">
      <c r="A1086" s="363"/>
      <c r="B1086" s="261" t="s">
        <v>91</v>
      </c>
      <c r="C1086" s="261" t="s">
        <v>119</v>
      </c>
    </row>
    <row r="1087" spans="1:3" ht="13.5" thickBot="1">
      <c r="A1087" s="364" t="s">
        <v>90</v>
      </c>
      <c r="B1087" s="257" t="s">
        <v>113</v>
      </c>
      <c r="C1087" s="257" t="s">
        <v>118</v>
      </c>
    </row>
    <row r="1088" spans="1:3" ht="13.5" thickTop="1">
      <c r="A1088" s="241" t="s">
        <v>6</v>
      </c>
      <c r="B1088" s="121"/>
      <c r="C1088" s="121"/>
    </row>
    <row r="1089" spans="1:3" ht="12.75">
      <c r="A1089" s="241" t="s">
        <v>11</v>
      </c>
      <c r="B1089" s="121"/>
      <c r="C1089" s="121"/>
    </row>
    <row r="1090" spans="1:3" ht="12.75">
      <c r="A1090" s="241" t="s">
        <v>12</v>
      </c>
      <c r="B1090" s="121"/>
      <c r="C1090" s="121"/>
    </row>
    <row r="1091" spans="1:3" ht="12.75">
      <c r="A1091" s="241" t="s">
        <v>13</v>
      </c>
      <c r="B1091" s="121"/>
      <c r="C1091" s="121"/>
    </row>
    <row r="1092" spans="1:3" ht="12.75">
      <c r="A1092" s="241" t="s">
        <v>14</v>
      </c>
      <c r="B1092" s="121"/>
      <c r="C1092" s="121"/>
    </row>
    <row r="1093" spans="1:4" ht="12.75">
      <c r="A1093" s="241" t="s">
        <v>15</v>
      </c>
      <c r="B1093" s="157"/>
      <c r="C1093" s="157"/>
      <c r="D1093" s="4"/>
    </row>
    <row r="1094" spans="1:3" ht="12.75">
      <c r="A1094" s="241" t="s">
        <v>16</v>
      </c>
      <c r="B1094" s="121"/>
      <c r="C1094" s="121"/>
    </row>
    <row r="1095" spans="1:3" ht="12.75">
      <c r="A1095" s="241" t="s">
        <v>17</v>
      </c>
      <c r="B1095" s="121"/>
      <c r="C1095" s="121"/>
    </row>
    <row r="1096" spans="1:3" ht="12.75">
      <c r="A1096" s="241" t="s">
        <v>2</v>
      </c>
      <c r="B1096" s="121"/>
      <c r="C1096" s="121"/>
    </row>
    <row r="1097" spans="1:3" ht="12.75">
      <c r="A1097" s="241" t="s">
        <v>0</v>
      </c>
      <c r="B1097" s="121"/>
      <c r="C1097" s="121"/>
    </row>
    <row r="1098" spans="1:3" ht="12.75">
      <c r="A1098" s="241" t="s">
        <v>1</v>
      </c>
      <c r="B1098" s="121"/>
      <c r="C1098" s="121"/>
    </row>
    <row r="1099" spans="1:3" ht="12.75">
      <c r="A1099" s="241" t="s">
        <v>18</v>
      </c>
      <c r="B1099" s="131"/>
      <c r="C1099" s="121"/>
    </row>
    <row r="1100" spans="1:3" ht="12.75">
      <c r="A1100" s="271" t="s">
        <v>19</v>
      </c>
      <c r="B1100" s="114"/>
      <c r="C1100" s="171"/>
    </row>
    <row r="1103" ht="12.75">
      <c r="A1103" s="3" t="s">
        <v>210</v>
      </c>
    </row>
    <row r="1104" spans="1:4" ht="13.5" thickBot="1">
      <c r="A1104" s="172" t="s">
        <v>121</v>
      </c>
      <c r="B1104" s="126"/>
      <c r="C1104" s="77"/>
      <c r="D1104" s="210"/>
    </row>
    <row r="1105" spans="1:4" ht="13.5" thickTop="1">
      <c r="A1105" s="370" t="s">
        <v>6</v>
      </c>
      <c r="B1105" s="66"/>
      <c r="C1105" s="121"/>
      <c r="D1105" s="82"/>
    </row>
    <row r="1106" spans="1:4" ht="12.75">
      <c r="A1106" s="370" t="s">
        <v>122</v>
      </c>
      <c r="B1106" s="66"/>
      <c r="C1106" s="70"/>
      <c r="D1106" s="82"/>
    </row>
    <row r="1107" spans="1:4" ht="12.75">
      <c r="A1107" s="370" t="s">
        <v>123</v>
      </c>
      <c r="B1107" s="66"/>
      <c r="C1107" s="121"/>
      <c r="D1107" s="82"/>
    </row>
    <row r="1108" spans="1:4" ht="12.75">
      <c r="A1108" s="370" t="s">
        <v>124</v>
      </c>
      <c r="B1108" s="66"/>
      <c r="C1108" s="111"/>
      <c r="D1108" s="82"/>
    </row>
    <row r="1109" spans="1:4" ht="12.75">
      <c r="A1109" s="370" t="s">
        <v>68</v>
      </c>
      <c r="B1109" s="66"/>
      <c r="C1109" s="94"/>
      <c r="D1109" s="147"/>
    </row>
    <row r="1110" spans="1:4" ht="12.75">
      <c r="A1110" s="370" t="s">
        <v>69</v>
      </c>
      <c r="B1110" s="66"/>
      <c r="C1110" s="94"/>
      <c r="D1110" s="147"/>
    </row>
    <row r="1111" spans="1:4" ht="12.75">
      <c r="A1111" s="370" t="s">
        <v>126</v>
      </c>
      <c r="B1111" s="66"/>
      <c r="C1111" s="121"/>
      <c r="D1111" s="147"/>
    </row>
    <row r="1112" spans="1:4" ht="12.75">
      <c r="A1112" s="365" t="s">
        <v>125</v>
      </c>
      <c r="B1112" s="68"/>
      <c r="C1112" s="209"/>
      <c r="D1112" s="208"/>
    </row>
    <row r="1116" ht="12.75">
      <c r="A1116" s="3" t="s">
        <v>211</v>
      </c>
    </row>
    <row r="1117" spans="1:3" ht="13.5" thickBot="1">
      <c r="A1117" s="172" t="s">
        <v>127</v>
      </c>
      <c r="B1117" s="126"/>
      <c r="C1117" s="77"/>
    </row>
    <row r="1118" spans="1:3" ht="13.5" thickTop="1">
      <c r="A1118" s="370" t="s">
        <v>41</v>
      </c>
      <c r="B1118" s="66"/>
      <c r="C1118" s="121"/>
    </row>
    <row r="1119" spans="1:3" ht="12.75">
      <c r="A1119" s="370" t="s">
        <v>131</v>
      </c>
      <c r="B1119" s="66"/>
      <c r="C1119" s="70"/>
    </row>
    <row r="1120" spans="1:3" ht="12.75">
      <c r="A1120" s="370" t="s">
        <v>130</v>
      </c>
      <c r="B1120" s="66"/>
      <c r="C1120" s="70"/>
    </row>
    <row r="1121" spans="1:3" ht="12.75">
      <c r="A1121" s="370" t="s">
        <v>8</v>
      </c>
      <c r="B1121" s="66"/>
      <c r="C1121" s="121"/>
    </row>
    <row r="1122" spans="1:3" ht="12.75">
      <c r="A1122" s="370" t="s">
        <v>129</v>
      </c>
      <c r="B1122" s="66"/>
      <c r="C1122" s="70"/>
    </row>
    <row r="1123" spans="1:3" ht="12.75">
      <c r="A1123" s="370" t="s">
        <v>128</v>
      </c>
      <c r="B1123" s="66"/>
      <c r="C1123" s="85"/>
    </row>
    <row r="1124" spans="1:3" ht="12.75">
      <c r="A1124" s="370" t="s">
        <v>68</v>
      </c>
      <c r="B1124" s="66"/>
      <c r="C1124" s="165"/>
    </row>
    <row r="1125" spans="1:3" ht="12.75">
      <c r="A1125" s="370" t="s">
        <v>69</v>
      </c>
      <c r="B1125" s="66"/>
      <c r="C1125" s="165"/>
    </row>
    <row r="1126" spans="1:3" ht="12.75">
      <c r="A1126" s="370" t="s">
        <v>132</v>
      </c>
      <c r="B1126" s="66"/>
      <c r="C1126" s="70"/>
    </row>
    <row r="1127" spans="1:3" ht="12.75">
      <c r="A1127" s="365" t="s">
        <v>133</v>
      </c>
      <c r="B1127" s="68"/>
      <c r="C1127" s="71"/>
    </row>
    <row r="1128" spans="1:3" ht="12.75">
      <c r="A1128" s="389"/>
      <c r="B1128" s="66"/>
      <c r="C1128" s="66"/>
    </row>
    <row r="1129" spans="1:3" ht="12.75">
      <c r="A1129" s="389"/>
      <c r="B1129" s="66"/>
      <c r="C1129" s="66"/>
    </row>
    <row r="1130" spans="1:11" ht="13.5" thickBot="1">
      <c r="A1130" s="422" t="s">
        <v>90</v>
      </c>
      <c r="B1130" s="419" t="s">
        <v>80</v>
      </c>
      <c r="C1130" s="418" t="s">
        <v>79</v>
      </c>
      <c r="D1130" s="419" t="s">
        <v>81</v>
      </c>
      <c r="E1130" s="418" t="s">
        <v>82</v>
      </c>
      <c r="F1130" s="419" t="s">
        <v>83</v>
      </c>
      <c r="G1130" s="418" t="s">
        <v>84</v>
      </c>
      <c r="H1130" s="419" t="s">
        <v>85</v>
      </c>
      <c r="I1130" s="418" t="s">
        <v>86</v>
      </c>
      <c r="J1130" s="419" t="s">
        <v>87</v>
      </c>
      <c r="K1130" s="423" t="s">
        <v>88</v>
      </c>
    </row>
    <row r="1131" spans="1:11" ht="13.5" thickTop="1">
      <c r="A1131" s="420" t="s">
        <v>41</v>
      </c>
      <c r="B1131" s="121"/>
      <c r="C1131" s="121"/>
      <c r="D1131" s="121"/>
      <c r="E1131" s="121"/>
      <c r="F1131" s="121"/>
      <c r="G1131" s="121"/>
      <c r="H1131" s="121"/>
      <c r="I1131" s="121"/>
      <c r="J1131" s="121"/>
      <c r="K1131" s="121"/>
    </row>
    <row r="1132" spans="1:11" ht="12.75">
      <c r="A1132" s="420" t="s">
        <v>287</v>
      </c>
      <c r="B1132" s="70" t="str">
        <f>IF(B1131&lt;$C$1124,"    Rebasa","     Bien")</f>
        <v>     Bien</v>
      </c>
      <c r="C1132" s="70" t="str">
        <f aca="true" t="shared" si="6" ref="C1132:K1132">IF(C1131&lt;$C$1124,"    Rebasa","     Bien")</f>
        <v>     Bien</v>
      </c>
      <c r="D1132" s="70" t="str">
        <f t="shared" si="6"/>
        <v>     Bien</v>
      </c>
      <c r="E1132" s="70" t="str">
        <f t="shared" si="6"/>
        <v>     Bien</v>
      </c>
      <c r="F1132" s="70" t="str">
        <f t="shared" si="6"/>
        <v>     Bien</v>
      </c>
      <c r="G1132" s="70" t="str">
        <f t="shared" si="6"/>
        <v>     Bien</v>
      </c>
      <c r="H1132" s="70" t="str">
        <f t="shared" si="6"/>
        <v>     Bien</v>
      </c>
      <c r="I1132" s="70" t="str">
        <f t="shared" si="6"/>
        <v>     Bien</v>
      </c>
      <c r="J1132" s="70" t="str">
        <f t="shared" si="6"/>
        <v>     Bien</v>
      </c>
      <c r="K1132" s="70" t="str">
        <f t="shared" si="6"/>
        <v>     Bien</v>
      </c>
    </row>
    <row r="1133" spans="1:11" ht="12.75">
      <c r="A1133" s="421" t="s">
        <v>288</v>
      </c>
      <c r="B1133" s="71" t="str">
        <f>IF(B1131&gt;$C$1125,"    Rebasa","     Bien")</f>
        <v>     Bien</v>
      </c>
      <c r="C1133" s="71" t="str">
        <f aca="true" t="shared" si="7" ref="C1133:K1133">IF(C1131&gt;$C$1125,"    Rebasa","     Bien")</f>
        <v>     Bien</v>
      </c>
      <c r="D1133" s="71" t="str">
        <f t="shared" si="7"/>
        <v>     Bien</v>
      </c>
      <c r="E1133" s="71" t="str">
        <f t="shared" si="7"/>
        <v>     Bien</v>
      </c>
      <c r="F1133" s="71" t="str">
        <f t="shared" si="7"/>
        <v>     Bien</v>
      </c>
      <c r="G1133" s="71" t="str">
        <f t="shared" si="7"/>
        <v>     Bien</v>
      </c>
      <c r="H1133" s="71" t="str">
        <f t="shared" si="7"/>
        <v>     Bien</v>
      </c>
      <c r="I1133" s="71" t="str">
        <f t="shared" si="7"/>
        <v>     Bien</v>
      </c>
      <c r="J1133" s="71" t="str">
        <f t="shared" si="7"/>
        <v>     Bien</v>
      </c>
      <c r="K1133" s="71" t="str">
        <f t="shared" si="7"/>
        <v>     Bien</v>
      </c>
    </row>
    <row r="1134" spans="1:11" ht="12.75">
      <c r="A1134" s="417"/>
      <c r="B1134" s="66"/>
      <c r="C1134" s="66"/>
      <c r="D1134" s="66"/>
      <c r="E1134" s="66"/>
      <c r="F1134" s="66"/>
      <c r="G1134" s="66"/>
      <c r="H1134" s="66"/>
      <c r="I1134" s="66"/>
      <c r="J1134" s="66"/>
      <c r="K1134" s="66"/>
    </row>
    <row r="1136" spans="1:3" ht="13.5" thickBot="1">
      <c r="A1136" s="129" t="s">
        <v>134</v>
      </c>
      <c r="B1136" s="126"/>
      <c r="C1136" s="77"/>
    </row>
    <row r="1137" spans="1:3" ht="13.5" thickTop="1">
      <c r="A1137" s="370" t="s">
        <v>135</v>
      </c>
      <c r="B1137" s="66"/>
      <c r="C1137" s="121"/>
    </row>
    <row r="1138" spans="1:3" ht="12.75">
      <c r="A1138" s="370" t="s">
        <v>136</v>
      </c>
      <c r="B1138" s="66"/>
      <c r="C1138" s="121"/>
    </row>
    <row r="1139" spans="1:3" ht="12.75">
      <c r="A1139" s="370" t="s">
        <v>137</v>
      </c>
      <c r="B1139" s="66"/>
      <c r="C1139" s="115"/>
    </row>
    <row r="1140" spans="1:3" ht="12.75">
      <c r="A1140" s="370" t="s">
        <v>138</v>
      </c>
      <c r="B1140" s="66"/>
      <c r="C1140" s="70"/>
    </row>
    <row r="1141" spans="1:3" ht="12.75">
      <c r="A1141" s="370" t="s">
        <v>139</v>
      </c>
      <c r="B1141" s="66"/>
      <c r="C1141" s="157"/>
    </row>
    <row r="1142" spans="1:4" ht="12.75">
      <c r="A1142" s="370" t="s">
        <v>140</v>
      </c>
      <c r="B1142" s="66"/>
      <c r="C1142" s="157"/>
      <c r="D1142" s="174"/>
    </row>
    <row r="1143" spans="1:3" ht="12.75">
      <c r="A1143" s="370" t="s">
        <v>141</v>
      </c>
      <c r="B1143" s="66"/>
      <c r="C1143" s="157"/>
    </row>
    <row r="1144" spans="1:3" ht="12.75">
      <c r="A1144" s="370" t="s">
        <v>145</v>
      </c>
      <c r="B1144" s="66"/>
      <c r="C1144" s="131"/>
    </row>
    <row r="1145" spans="1:3" ht="12.75">
      <c r="A1145" s="370" t="s">
        <v>142</v>
      </c>
      <c r="B1145" s="66"/>
      <c r="C1145" s="85"/>
    </row>
    <row r="1146" spans="1:3" ht="12.75">
      <c r="A1146" s="370" t="s">
        <v>144</v>
      </c>
      <c r="B1146" s="66"/>
      <c r="C1146" s="124"/>
    </row>
    <row r="1147" spans="1:3" ht="12.75">
      <c r="A1147" s="370" t="s">
        <v>143</v>
      </c>
      <c r="B1147" s="66"/>
      <c r="C1147" s="133"/>
    </row>
    <row r="1148" spans="1:3" ht="12.75">
      <c r="A1148" s="365" t="s">
        <v>146</v>
      </c>
      <c r="B1148" s="68"/>
      <c r="C1148" s="188"/>
    </row>
    <row r="1149" spans="1:3" ht="12.75">
      <c r="A1149" s="389"/>
      <c r="B1149" s="66"/>
      <c r="C1149" s="83"/>
    </row>
    <row r="1151" ht="12.75">
      <c r="A1151" s="3" t="s">
        <v>289</v>
      </c>
    </row>
    <row r="1152" ht="12.75">
      <c r="A1152" s="424"/>
    </row>
    <row r="1157" ht="12.75">
      <c r="A1157" s="3" t="s">
        <v>212</v>
      </c>
    </row>
    <row r="1158" spans="1:3" ht="12.75">
      <c r="A1158" s="320" t="s">
        <v>147</v>
      </c>
      <c r="B1158" s="79"/>
      <c r="C1158" s="211"/>
    </row>
    <row r="1159" spans="1:3" ht="12.75">
      <c r="A1159" s="370" t="s">
        <v>148</v>
      </c>
      <c r="B1159" s="66"/>
      <c r="C1159" s="133"/>
    </row>
    <row r="1160" spans="1:3" ht="12.75">
      <c r="A1160" s="370" t="s">
        <v>149</v>
      </c>
      <c r="B1160" s="66"/>
      <c r="C1160" s="167"/>
    </row>
    <row r="1161" spans="1:3" ht="12.75">
      <c r="A1161" s="365" t="s">
        <v>150</v>
      </c>
      <c r="B1161" s="68"/>
      <c r="C1161" s="212"/>
    </row>
    <row r="1172" ht="12.75">
      <c r="A1172" t="s">
        <v>151</v>
      </c>
    </row>
    <row r="1173" spans="1:3" ht="12.75">
      <c r="A1173" s="73"/>
      <c r="B1173" s="384"/>
      <c r="C1173" s="321" t="s">
        <v>282</v>
      </c>
    </row>
    <row r="1174" spans="1:3" ht="13.5" thickBot="1">
      <c r="A1174" s="383" t="s">
        <v>118</v>
      </c>
      <c r="B1174" s="324" t="s">
        <v>41</v>
      </c>
      <c r="C1174" s="328" t="s">
        <v>283</v>
      </c>
    </row>
    <row r="1175" spans="1:3" ht="13.5" thickTop="1">
      <c r="A1175" s="70" t="s">
        <v>79</v>
      </c>
      <c r="B1175" s="170"/>
      <c r="C1175" s="385"/>
    </row>
    <row r="1176" spans="1:3" ht="12.75">
      <c r="A1176" s="70" t="s">
        <v>82</v>
      </c>
      <c r="B1176" s="170"/>
      <c r="C1176" s="386"/>
    </row>
    <row r="1177" spans="1:3" ht="12.75">
      <c r="A1177" s="70" t="s">
        <v>83</v>
      </c>
      <c r="B1177" s="170"/>
      <c r="C1177" s="387"/>
    </row>
    <row r="1178" spans="1:3" ht="12.75">
      <c r="A1178" s="70" t="s">
        <v>80</v>
      </c>
      <c r="B1178" s="170"/>
      <c r="C1178" s="387"/>
    </row>
    <row r="1179" spans="1:3" ht="12.75">
      <c r="A1179" s="70" t="s">
        <v>81</v>
      </c>
      <c r="B1179" s="170"/>
      <c r="C1179" s="387"/>
    </row>
    <row r="1180" spans="1:3" ht="12.75">
      <c r="A1180" s="70" t="s">
        <v>86</v>
      </c>
      <c r="B1180" s="170"/>
      <c r="C1180" s="387"/>
    </row>
    <row r="1181" spans="1:3" ht="12.75">
      <c r="A1181" s="70" t="s">
        <v>85</v>
      </c>
      <c r="B1181" s="170"/>
      <c r="C1181" s="387"/>
    </row>
    <row r="1182" spans="1:3" ht="12.75">
      <c r="A1182" s="70" t="s">
        <v>88</v>
      </c>
      <c r="B1182" s="170"/>
      <c r="C1182" s="387"/>
    </row>
    <row r="1183" spans="1:3" ht="12.75">
      <c r="A1183" s="70" t="s">
        <v>87</v>
      </c>
      <c r="B1183" s="170"/>
      <c r="C1183" s="387"/>
    </row>
    <row r="1184" spans="1:3" ht="12.75">
      <c r="A1184" s="71" t="s">
        <v>84</v>
      </c>
      <c r="B1184" s="382"/>
      <c r="C1184" s="388"/>
    </row>
    <row r="1187" ht="12.75">
      <c r="A1187" s="3" t="s">
        <v>213</v>
      </c>
    </row>
    <row r="1188" spans="1:8" ht="12.75">
      <c r="A1188" t="s">
        <v>152</v>
      </c>
      <c r="H1188" s="4"/>
    </row>
    <row r="1189" spans="1:7" ht="12.75">
      <c r="A1189" s="320"/>
      <c r="B1189" s="354"/>
      <c r="C1189" s="355"/>
      <c r="D1189" s="354"/>
      <c r="E1189" s="381" t="s">
        <v>90</v>
      </c>
      <c r="F1189" s="484" t="s">
        <v>156</v>
      </c>
      <c r="G1189" s="485"/>
    </row>
    <row r="1190" spans="1:7" ht="12.75">
      <c r="A1190" s="365" t="s">
        <v>153</v>
      </c>
      <c r="B1190" s="366" t="s">
        <v>135</v>
      </c>
      <c r="C1190" s="367" t="s">
        <v>136</v>
      </c>
      <c r="D1190" s="366" t="s">
        <v>154</v>
      </c>
      <c r="E1190" s="367" t="s">
        <v>275</v>
      </c>
      <c r="F1190" s="368" t="s">
        <v>50</v>
      </c>
      <c r="G1190" s="369" t="s">
        <v>276</v>
      </c>
    </row>
    <row r="1191" spans="1:7" ht="12.75">
      <c r="A1191" s="370" t="s">
        <v>155</v>
      </c>
      <c r="B1191" s="121"/>
      <c r="C1191" s="170"/>
      <c r="D1191" s="121"/>
      <c r="E1191" s="83"/>
      <c r="F1191" s="85"/>
      <c r="G1191" s="178"/>
    </row>
    <row r="1192" spans="1:7" ht="12.75">
      <c r="A1192" s="370" t="s">
        <v>157</v>
      </c>
      <c r="B1192" s="121"/>
      <c r="C1192" s="170"/>
      <c r="D1192" s="121"/>
      <c r="E1192" s="83"/>
      <c r="F1192" s="85"/>
      <c r="G1192" s="178"/>
    </row>
    <row r="1193" spans="1:7" ht="12.75">
      <c r="A1193" s="370" t="s">
        <v>158</v>
      </c>
      <c r="B1193" s="121"/>
      <c r="C1193" s="170"/>
      <c r="D1193" s="121"/>
      <c r="E1193" s="83"/>
      <c r="F1193" s="85"/>
      <c r="G1193" s="178"/>
    </row>
    <row r="1194" spans="1:7" ht="12.75">
      <c r="A1194" s="370" t="s">
        <v>159</v>
      </c>
      <c r="B1194" s="121"/>
      <c r="C1194" s="170"/>
      <c r="D1194" s="121"/>
      <c r="E1194" s="83"/>
      <c r="F1194" s="85"/>
      <c r="G1194" s="178"/>
    </row>
    <row r="1195" spans="1:7" ht="12.75">
      <c r="A1195" s="370" t="s">
        <v>160</v>
      </c>
      <c r="B1195" s="121"/>
      <c r="C1195" s="170"/>
      <c r="D1195" s="121"/>
      <c r="E1195" s="83"/>
      <c r="F1195" s="85"/>
      <c r="G1195" s="178"/>
    </row>
    <row r="1196" spans="1:7" ht="12.75">
      <c r="A1196" s="370" t="s">
        <v>161</v>
      </c>
      <c r="B1196" s="121"/>
      <c r="C1196" s="170"/>
      <c r="D1196" s="121"/>
      <c r="E1196" s="83"/>
      <c r="F1196" s="85"/>
      <c r="G1196" s="178"/>
    </row>
    <row r="1197" spans="1:7" ht="12.75">
      <c r="A1197" s="370" t="s">
        <v>162</v>
      </c>
      <c r="B1197" s="121"/>
      <c r="C1197" s="170"/>
      <c r="D1197" s="121"/>
      <c r="E1197" s="83"/>
      <c r="F1197" s="85"/>
      <c r="G1197" s="178"/>
    </row>
    <row r="1198" spans="1:7" ht="12.75">
      <c r="A1198" s="370" t="s">
        <v>163</v>
      </c>
      <c r="B1198" s="371"/>
      <c r="C1198" s="372"/>
      <c r="D1198" s="371"/>
      <c r="E1198" s="373"/>
      <c r="F1198" s="374"/>
      <c r="G1198" s="375"/>
    </row>
    <row r="1199" spans="1:7" ht="12.75">
      <c r="A1199" s="370" t="s">
        <v>164</v>
      </c>
      <c r="B1199" s="371"/>
      <c r="C1199" s="372"/>
      <c r="D1199" s="371"/>
      <c r="E1199" s="373"/>
      <c r="F1199" s="374"/>
      <c r="G1199" s="375"/>
    </row>
    <row r="1200" spans="1:7" ht="12.75">
      <c r="A1200" s="370" t="s">
        <v>172</v>
      </c>
      <c r="B1200" s="121"/>
      <c r="C1200" s="170"/>
      <c r="D1200" s="121"/>
      <c r="E1200" s="83"/>
      <c r="F1200" s="85"/>
      <c r="G1200" s="178"/>
    </row>
    <row r="1201" spans="1:7" ht="12.75">
      <c r="A1201" s="370" t="s">
        <v>165</v>
      </c>
      <c r="B1201" s="121"/>
      <c r="C1201" s="170"/>
      <c r="D1201" s="121"/>
      <c r="E1201" s="83"/>
      <c r="F1201" s="85"/>
      <c r="G1201" s="178"/>
    </row>
    <row r="1202" spans="1:7" ht="12.75">
      <c r="A1202" s="370" t="s">
        <v>166</v>
      </c>
      <c r="B1202" s="121"/>
      <c r="C1202" s="170"/>
      <c r="D1202" s="121"/>
      <c r="E1202" s="83"/>
      <c r="F1202" s="85"/>
      <c r="G1202" s="178"/>
    </row>
    <row r="1203" spans="1:7" ht="12.75">
      <c r="A1203" s="370" t="s">
        <v>167</v>
      </c>
      <c r="B1203" s="121"/>
      <c r="C1203" s="170"/>
      <c r="D1203" s="121"/>
      <c r="E1203" s="83"/>
      <c r="F1203" s="85"/>
      <c r="G1203" s="178"/>
    </row>
    <row r="1204" spans="1:7" ht="12.75">
      <c r="A1204" s="370" t="s">
        <v>168</v>
      </c>
      <c r="B1204" s="121"/>
      <c r="C1204" s="170"/>
      <c r="D1204" s="121"/>
      <c r="E1204" s="83"/>
      <c r="F1204" s="85"/>
      <c r="G1204" s="178"/>
    </row>
    <row r="1205" spans="1:7" ht="12.75">
      <c r="A1205" s="370" t="s">
        <v>169</v>
      </c>
      <c r="B1205" s="121"/>
      <c r="C1205" s="170"/>
      <c r="D1205" s="121"/>
      <c r="E1205" s="83"/>
      <c r="F1205" s="85"/>
      <c r="G1205" s="178"/>
    </row>
    <row r="1206" spans="1:7" ht="12.75">
      <c r="A1206" s="370" t="s">
        <v>170</v>
      </c>
      <c r="B1206" s="371"/>
      <c r="C1206" s="372"/>
      <c r="D1206" s="371"/>
      <c r="E1206" s="373"/>
      <c r="F1206" s="374"/>
      <c r="G1206" s="375"/>
    </row>
    <row r="1207" spans="1:7" ht="12.75">
      <c r="A1207" s="370" t="s">
        <v>171</v>
      </c>
      <c r="B1207" s="371"/>
      <c r="C1207" s="372"/>
      <c r="D1207" s="371"/>
      <c r="E1207" s="373"/>
      <c r="F1207" s="374"/>
      <c r="G1207" s="375"/>
    </row>
    <row r="1208" spans="1:7" ht="12.75">
      <c r="A1208" s="370" t="s">
        <v>179</v>
      </c>
      <c r="B1208" s="121"/>
      <c r="C1208" s="170"/>
      <c r="D1208" s="121"/>
      <c r="E1208" s="83"/>
      <c r="F1208" s="85"/>
      <c r="G1208" s="178"/>
    </row>
    <row r="1209" spans="1:7" ht="12.75">
      <c r="A1209" s="370" t="s">
        <v>173</v>
      </c>
      <c r="B1209" s="121"/>
      <c r="C1209" s="170"/>
      <c r="D1209" s="121"/>
      <c r="E1209" s="83"/>
      <c r="F1209" s="85"/>
      <c r="G1209" s="178"/>
    </row>
    <row r="1210" spans="1:7" ht="12.75">
      <c r="A1210" s="370" t="s">
        <v>174</v>
      </c>
      <c r="B1210" s="121"/>
      <c r="C1210" s="170"/>
      <c r="D1210" s="121"/>
      <c r="E1210" s="83"/>
      <c r="F1210" s="85"/>
      <c r="G1210" s="178"/>
    </row>
    <row r="1211" spans="1:7" ht="12.75">
      <c r="A1211" s="370" t="s">
        <v>175</v>
      </c>
      <c r="B1211" s="121"/>
      <c r="C1211" s="170"/>
      <c r="D1211" s="121"/>
      <c r="E1211" s="83"/>
      <c r="F1211" s="85"/>
      <c r="G1211" s="178"/>
    </row>
    <row r="1212" spans="1:7" ht="12.75">
      <c r="A1212" s="370" t="s">
        <v>176</v>
      </c>
      <c r="B1212" s="121"/>
      <c r="C1212" s="170"/>
      <c r="D1212" s="121"/>
      <c r="E1212" s="83"/>
      <c r="F1212" s="85"/>
      <c r="G1212" s="178"/>
    </row>
    <row r="1213" spans="1:7" ht="12.75">
      <c r="A1213" s="370" t="s">
        <v>177</v>
      </c>
      <c r="B1213" s="121"/>
      <c r="C1213" s="170"/>
      <c r="D1213" s="121"/>
      <c r="E1213" s="83"/>
      <c r="F1213" s="85"/>
      <c r="G1213" s="178"/>
    </row>
    <row r="1214" spans="1:7" ht="12.75">
      <c r="A1214" s="370" t="s">
        <v>178</v>
      </c>
      <c r="B1214" s="371"/>
      <c r="C1214" s="372"/>
      <c r="D1214" s="371"/>
      <c r="E1214" s="373"/>
      <c r="F1214" s="374"/>
      <c r="G1214" s="375"/>
    </row>
    <row r="1215" spans="1:7" ht="12.75">
      <c r="A1215" s="370" t="s">
        <v>185</v>
      </c>
      <c r="B1215" s="121"/>
      <c r="C1215" s="170"/>
      <c r="D1215" s="121"/>
      <c r="E1215" s="83"/>
      <c r="F1215" s="85"/>
      <c r="G1215" s="178"/>
    </row>
    <row r="1216" spans="1:7" ht="12.75">
      <c r="A1216" s="370" t="s">
        <v>180</v>
      </c>
      <c r="B1216" s="121"/>
      <c r="C1216" s="170"/>
      <c r="D1216" s="121"/>
      <c r="E1216" s="83"/>
      <c r="F1216" s="85"/>
      <c r="G1216" s="178"/>
    </row>
    <row r="1217" spans="1:7" ht="12.75">
      <c r="A1217" s="370" t="s">
        <v>181</v>
      </c>
      <c r="B1217" s="121"/>
      <c r="C1217" s="170"/>
      <c r="D1217" s="121"/>
      <c r="E1217" s="83"/>
      <c r="F1217" s="85"/>
      <c r="G1217" s="178"/>
    </row>
    <row r="1218" spans="1:7" ht="12.75">
      <c r="A1218" s="370" t="s">
        <v>182</v>
      </c>
      <c r="B1218" s="121"/>
      <c r="C1218" s="170"/>
      <c r="D1218" s="121"/>
      <c r="E1218" s="83"/>
      <c r="F1218" s="85"/>
      <c r="G1218" s="178"/>
    </row>
    <row r="1219" spans="1:7" ht="12.75">
      <c r="A1219" s="370" t="s">
        <v>183</v>
      </c>
      <c r="B1219" s="121"/>
      <c r="C1219" s="170"/>
      <c r="D1219" s="121"/>
      <c r="E1219" s="83"/>
      <c r="F1219" s="85"/>
      <c r="G1219" s="178"/>
    </row>
    <row r="1220" spans="1:7" ht="12.75">
      <c r="A1220" s="370" t="s">
        <v>184</v>
      </c>
      <c r="B1220" s="121"/>
      <c r="C1220" s="170"/>
      <c r="D1220" s="121"/>
      <c r="E1220" s="83"/>
      <c r="F1220" s="85"/>
      <c r="G1220" s="178"/>
    </row>
    <row r="1221" spans="1:7" ht="12.75">
      <c r="A1221" s="179" t="s">
        <v>186</v>
      </c>
      <c r="B1221" s="180" t="s">
        <v>186</v>
      </c>
      <c r="C1221" s="176" t="s">
        <v>186</v>
      </c>
      <c r="D1221" s="180" t="s">
        <v>186</v>
      </c>
      <c r="E1221" s="176" t="s">
        <v>186</v>
      </c>
      <c r="F1221" s="180" t="s">
        <v>186</v>
      </c>
      <c r="G1221" s="177" t="s">
        <v>186</v>
      </c>
    </row>
    <row r="1222" spans="1:7" ht="12.75">
      <c r="A1222" s="475" t="s">
        <v>262</v>
      </c>
      <c r="B1222" s="467"/>
      <c r="C1222" s="467"/>
      <c r="D1222" s="476"/>
      <c r="E1222" s="470"/>
      <c r="F1222" s="477"/>
      <c r="G1222" s="473"/>
    </row>
    <row r="1223" spans="1:7" ht="12.75">
      <c r="A1223" s="370" t="s">
        <v>263</v>
      </c>
      <c r="B1223" s="468"/>
      <c r="C1223" s="468"/>
      <c r="D1223" s="170"/>
      <c r="E1223" s="85"/>
      <c r="F1223" s="83"/>
      <c r="G1223" s="474"/>
    </row>
    <row r="1224" spans="1:7" ht="12.75">
      <c r="A1224" s="370" t="s">
        <v>264</v>
      </c>
      <c r="B1224" s="468"/>
      <c r="C1224" s="468"/>
      <c r="D1224" s="170"/>
      <c r="E1224" s="85"/>
      <c r="F1224" s="83"/>
      <c r="G1224" s="474"/>
    </row>
    <row r="1225" spans="1:7" ht="12.75">
      <c r="A1225" s="370" t="s">
        <v>265</v>
      </c>
      <c r="B1225" s="468"/>
      <c r="C1225" s="468"/>
      <c r="D1225" s="170"/>
      <c r="E1225" s="85"/>
      <c r="F1225" s="83"/>
      <c r="G1225" s="474"/>
    </row>
    <row r="1226" spans="1:7" ht="12.75">
      <c r="A1226" s="370" t="s">
        <v>266</v>
      </c>
      <c r="B1226" s="468"/>
      <c r="C1226" s="468"/>
      <c r="D1226" s="170"/>
      <c r="E1226" s="85"/>
      <c r="F1226" s="83"/>
      <c r="G1226" s="474"/>
    </row>
    <row r="1227" spans="1:7" ht="12.75">
      <c r="A1227" s="478" t="s">
        <v>267</v>
      </c>
      <c r="B1227" s="468"/>
      <c r="C1227" s="468"/>
      <c r="D1227" s="379"/>
      <c r="E1227" s="471"/>
      <c r="F1227" s="380"/>
      <c r="G1227" s="474"/>
    </row>
    <row r="1228" spans="1:7" ht="12.75">
      <c r="A1228" s="370" t="s">
        <v>268</v>
      </c>
      <c r="B1228" s="468"/>
      <c r="C1228" s="468"/>
      <c r="D1228" s="379"/>
      <c r="E1228" s="471"/>
      <c r="F1228" s="380"/>
      <c r="G1228" s="474"/>
    </row>
    <row r="1229" spans="1:7" ht="12.75">
      <c r="A1229" s="370" t="s">
        <v>269</v>
      </c>
      <c r="B1229" s="468"/>
      <c r="C1229" s="468"/>
      <c r="D1229" s="379"/>
      <c r="E1229" s="471"/>
      <c r="F1229" s="380"/>
      <c r="G1229" s="474"/>
    </row>
    <row r="1230" spans="1:7" ht="12.75">
      <c r="A1230" s="370" t="s">
        <v>270</v>
      </c>
      <c r="B1230" s="468"/>
      <c r="C1230" s="468"/>
      <c r="D1230" s="379"/>
      <c r="E1230" s="471"/>
      <c r="F1230" s="380"/>
      <c r="G1230" s="474"/>
    </row>
    <row r="1231" spans="1:7" ht="12.75">
      <c r="A1231" s="478" t="s">
        <v>271</v>
      </c>
      <c r="B1231" s="468"/>
      <c r="C1231" s="468"/>
      <c r="D1231" s="379"/>
      <c r="E1231" s="471"/>
      <c r="F1231" s="380"/>
      <c r="G1231" s="474"/>
    </row>
    <row r="1232" spans="1:7" ht="12.75">
      <c r="A1232" s="370" t="s">
        <v>272</v>
      </c>
      <c r="B1232" s="468"/>
      <c r="C1232" s="468"/>
      <c r="D1232" s="379"/>
      <c r="E1232" s="471"/>
      <c r="F1232" s="380"/>
      <c r="G1232" s="474"/>
    </row>
    <row r="1233" spans="1:7" ht="12.75">
      <c r="A1233" s="370" t="s">
        <v>273</v>
      </c>
      <c r="B1233" s="468"/>
      <c r="C1233" s="468"/>
      <c r="D1233" s="379"/>
      <c r="E1233" s="471"/>
      <c r="F1233" s="380"/>
      <c r="G1233" s="474"/>
    </row>
    <row r="1234" spans="1:7" ht="12.75">
      <c r="A1234" s="479" t="s">
        <v>274</v>
      </c>
      <c r="B1234" s="469"/>
      <c r="C1234" s="469"/>
      <c r="D1234" s="480"/>
      <c r="E1234" s="472"/>
      <c r="F1234" s="481"/>
      <c r="G1234" s="180"/>
    </row>
    <row r="1235" spans="1:7" ht="12.75">
      <c r="A1235" s="370"/>
      <c r="B1235" s="376"/>
      <c r="C1235" s="376"/>
      <c r="D1235" s="376"/>
      <c r="E1235" s="376"/>
      <c r="F1235" s="376"/>
      <c r="G1235" s="376"/>
    </row>
    <row r="1236" spans="1:7" ht="12.75">
      <c r="A1236" s="389"/>
      <c r="B1236" s="376"/>
      <c r="C1236" s="376"/>
      <c r="D1236" s="376"/>
      <c r="E1236" s="376"/>
      <c r="F1236" s="376"/>
      <c r="G1236" s="376"/>
    </row>
    <row r="1237" spans="1:7" ht="12.75">
      <c r="A1237" s="483" t="s">
        <v>290</v>
      </c>
      <c r="B1237" s="376"/>
      <c r="C1237" s="376"/>
      <c r="D1237" s="376"/>
      <c r="E1237" s="376"/>
      <c r="F1237" s="376"/>
      <c r="G1237" s="376"/>
    </row>
    <row r="1238" spans="1:7" ht="12.75">
      <c r="A1238" s="482" t="s">
        <v>163</v>
      </c>
      <c r="B1238" s="426"/>
      <c r="D1238" s="376"/>
      <c r="E1238" s="376"/>
      <c r="F1238" s="376"/>
      <c r="G1238" s="376"/>
    </row>
    <row r="1239" spans="1:7" ht="12.75">
      <c r="A1239" s="482" t="s">
        <v>164</v>
      </c>
      <c r="B1239" s="427"/>
      <c r="C1239" s="376"/>
      <c r="D1239" s="376"/>
      <c r="E1239" s="376"/>
      <c r="F1239" s="376"/>
      <c r="G1239" s="376"/>
    </row>
    <row r="1240" spans="1:7" ht="12.75">
      <c r="A1240" s="389"/>
      <c r="B1240" s="376"/>
      <c r="C1240" s="376"/>
      <c r="D1240" s="376"/>
      <c r="E1240" s="376"/>
      <c r="F1240" s="376"/>
      <c r="G1240" s="376"/>
    </row>
    <row r="1242" ht="12.75">
      <c r="A1242" s="3" t="s">
        <v>214</v>
      </c>
    </row>
    <row r="1243" spans="1:3" ht="13.5" thickBot="1">
      <c r="A1243" s="172" t="s">
        <v>114</v>
      </c>
      <c r="B1243" s="98" t="s">
        <v>80</v>
      </c>
      <c r="C1243" s="103" t="s">
        <v>79</v>
      </c>
    </row>
    <row r="1244" spans="1:3" ht="13.5" thickTop="1">
      <c r="A1244" s="81">
        <v>1</v>
      </c>
      <c r="B1244" s="70"/>
      <c r="C1244" s="82"/>
    </row>
    <row r="1245" spans="1:3" ht="12.75">
      <c r="A1245" s="81">
        <v>2</v>
      </c>
      <c r="B1245" s="70"/>
      <c r="C1245" s="82"/>
    </row>
    <row r="1246" spans="1:3" ht="12.75">
      <c r="A1246" s="81">
        <v>3</v>
      </c>
      <c r="B1246" s="70"/>
      <c r="C1246" s="82"/>
    </row>
    <row r="1247" spans="1:3" ht="12.75">
      <c r="A1247" s="81">
        <v>4</v>
      </c>
      <c r="B1247" s="70"/>
      <c r="C1247" s="82"/>
    </row>
    <row r="1248" spans="1:3" ht="12.75">
      <c r="A1248" s="81">
        <v>5</v>
      </c>
      <c r="B1248" s="70"/>
      <c r="C1248" s="82"/>
    </row>
    <row r="1249" spans="1:3" ht="12.75">
      <c r="A1249" s="81">
        <v>6</v>
      </c>
      <c r="B1249" s="70"/>
      <c r="C1249" s="82"/>
    </row>
    <row r="1250" spans="1:3" ht="12.75">
      <c r="A1250" s="81">
        <v>7</v>
      </c>
      <c r="B1250" s="70"/>
      <c r="C1250" s="82"/>
    </row>
    <row r="1251" spans="1:3" ht="12.75">
      <c r="A1251" s="81">
        <v>8</v>
      </c>
      <c r="B1251" s="70"/>
      <c r="C1251" s="82"/>
    </row>
    <row r="1252" spans="1:3" ht="12.75">
      <c r="A1252" s="81">
        <v>9</v>
      </c>
      <c r="B1252" s="70"/>
      <c r="C1252" s="82"/>
    </row>
    <row r="1253" spans="1:3" ht="12.75">
      <c r="A1253" s="81">
        <v>10</v>
      </c>
      <c r="B1253" s="70"/>
      <c r="C1253" s="82"/>
    </row>
    <row r="1254" spans="1:3" ht="12.75">
      <c r="A1254" s="81">
        <v>11</v>
      </c>
      <c r="B1254" s="70"/>
      <c r="C1254" s="82"/>
    </row>
    <row r="1255" spans="1:3" ht="12.75">
      <c r="A1255" s="81">
        <v>12</v>
      </c>
      <c r="B1255" s="70"/>
      <c r="C1255" s="82"/>
    </row>
    <row r="1256" spans="1:3" ht="12.75">
      <c r="A1256" s="81">
        <v>13</v>
      </c>
      <c r="B1256" s="70"/>
      <c r="C1256" s="82"/>
    </row>
    <row r="1257" spans="1:3" ht="13.5" thickBot="1">
      <c r="A1257" s="90">
        <v>14</v>
      </c>
      <c r="B1257" s="72"/>
      <c r="C1257" s="181"/>
    </row>
    <row r="1258" spans="1:3" ht="12.75">
      <c r="A1258" s="370" t="s">
        <v>18</v>
      </c>
      <c r="B1258" s="70"/>
      <c r="C1258" s="82"/>
    </row>
    <row r="1259" spans="1:3" ht="12.75">
      <c r="A1259" s="370" t="s">
        <v>187</v>
      </c>
      <c r="B1259" s="70"/>
      <c r="C1259" s="82"/>
    </row>
    <row r="1260" spans="1:3" ht="12.75">
      <c r="A1260" s="370" t="s">
        <v>193</v>
      </c>
      <c r="B1260" s="70"/>
      <c r="C1260" s="147"/>
    </row>
    <row r="1261" spans="1:3" ht="12.75">
      <c r="A1261" s="370" t="s">
        <v>189</v>
      </c>
      <c r="B1261" s="121"/>
      <c r="C1261" s="147"/>
    </row>
    <row r="1262" spans="1:3" ht="12.75">
      <c r="A1262" s="370" t="s">
        <v>188</v>
      </c>
      <c r="B1262" s="157"/>
      <c r="C1262" s="149"/>
    </row>
    <row r="1263" spans="1:3" ht="12.75">
      <c r="A1263" s="370" t="s">
        <v>190</v>
      </c>
      <c r="B1263" s="70"/>
      <c r="C1263" s="149"/>
    </row>
    <row r="1264" spans="1:3" ht="12.75">
      <c r="A1264" s="370" t="s">
        <v>191</v>
      </c>
      <c r="B1264" s="70"/>
      <c r="C1264" s="82"/>
    </row>
    <row r="1265" spans="1:7" ht="12.75">
      <c r="A1265" s="370" t="s">
        <v>192</v>
      </c>
      <c r="B1265" s="70"/>
      <c r="C1265" s="182"/>
      <c r="F1265" s="4"/>
      <c r="G1265" s="4"/>
    </row>
    <row r="1266" spans="1:4" ht="12.75">
      <c r="A1266" s="370" t="s">
        <v>194</v>
      </c>
      <c r="B1266" s="70"/>
      <c r="C1266" s="390"/>
      <c r="D1266" s="4"/>
    </row>
    <row r="1267" spans="1:3" ht="12.75">
      <c r="A1267" s="365" t="s">
        <v>195</v>
      </c>
      <c r="B1267" s="71"/>
      <c r="C1267" s="391"/>
    </row>
    <row r="1270" ht="12.75">
      <c r="A1270" s="3" t="s">
        <v>291</v>
      </c>
    </row>
    <row r="1271" ht="12.75">
      <c r="A1271" s="392" t="e">
        <f>FTEST(C1244:C1257,B1244:B1257)</f>
        <v>#DIV/0!</v>
      </c>
    </row>
    <row r="1272" ht="12.75">
      <c r="B1272" s="428"/>
    </row>
    <row r="1273" ht="12.75">
      <c r="A1273" s="412" t="s">
        <v>284</v>
      </c>
    </row>
  </sheetData>
  <mergeCells count="9">
    <mergeCell ref="B294:D294"/>
    <mergeCell ref="E294:F294"/>
    <mergeCell ref="B386:C386"/>
    <mergeCell ref="D386:E386"/>
    <mergeCell ref="F1189:G1189"/>
    <mergeCell ref="G386:H386"/>
    <mergeCell ref="B482:C482"/>
    <mergeCell ref="D482:E482"/>
    <mergeCell ref="G482:H482"/>
  </mergeCells>
  <printOptions/>
  <pageMargins left="0.75" right="0.75" top="1" bottom="1" header="0" footer="0"/>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8:Q1350"/>
  <sheetViews>
    <sheetView workbookViewId="0" topLeftCell="A415">
      <selection activeCell="B430" sqref="B430"/>
    </sheetView>
  </sheetViews>
  <sheetFormatPr defaultColWidth="11.421875" defaultRowHeight="12.75"/>
  <cols>
    <col min="1" max="1" width="16.28125" style="0" customWidth="1"/>
    <col min="2" max="2" width="12.57421875" style="0" bestFit="1" customWidth="1"/>
    <col min="3" max="3" width="13.00390625" style="0" bestFit="1" customWidth="1"/>
    <col min="4" max="4" width="11.28125" style="0" customWidth="1"/>
    <col min="5" max="5" width="12.00390625" style="0" customWidth="1"/>
    <col min="6" max="6" width="12.7109375" style="0" bestFit="1" customWidth="1"/>
    <col min="7" max="7" width="12.57421875" style="0" bestFit="1" customWidth="1"/>
    <col min="8" max="8" width="12.7109375" style="0" bestFit="1" customWidth="1"/>
    <col min="9" max="10" width="13.57421875" style="0" bestFit="1" customWidth="1"/>
    <col min="11" max="11" width="13.57421875" style="0" customWidth="1"/>
  </cols>
  <sheetData>
    <row r="8" ht="12.75">
      <c r="A8" s="3" t="s">
        <v>222</v>
      </c>
    </row>
    <row r="9" spans="1:2" ht="13.5" thickBot="1">
      <c r="A9" s="7" t="s">
        <v>9</v>
      </c>
      <c r="B9" s="12" t="s">
        <v>10</v>
      </c>
    </row>
    <row r="10" spans="1:2" ht="13.5" thickTop="1">
      <c r="A10" s="8">
        <v>1</v>
      </c>
      <c r="B10" s="292">
        <v>606</v>
      </c>
    </row>
    <row r="11" spans="1:2" ht="12.75">
      <c r="A11" s="8">
        <v>2</v>
      </c>
      <c r="B11" s="292">
        <v>812</v>
      </c>
    </row>
    <row r="12" spans="1:2" ht="12.75">
      <c r="A12" s="8">
        <v>3</v>
      </c>
      <c r="B12" s="292">
        <v>1103</v>
      </c>
    </row>
    <row r="13" spans="1:2" ht="12.75">
      <c r="A13" s="8">
        <v>4</v>
      </c>
      <c r="B13" s="292">
        <v>444</v>
      </c>
    </row>
    <row r="14" spans="1:2" ht="12.75">
      <c r="A14" s="8">
        <v>5</v>
      </c>
      <c r="B14" s="292">
        <v>610</v>
      </c>
    </row>
    <row r="15" spans="1:2" ht="12.75">
      <c r="A15" s="8">
        <v>6</v>
      </c>
      <c r="B15" s="292">
        <v>850</v>
      </c>
    </row>
    <row r="16" spans="1:2" ht="12.75">
      <c r="A16" s="8">
        <v>7</v>
      </c>
      <c r="B16" s="292">
        <v>766</v>
      </c>
    </row>
    <row r="17" spans="1:2" ht="12.75">
      <c r="A17" s="8">
        <v>8</v>
      </c>
      <c r="B17" s="292">
        <v>493</v>
      </c>
    </row>
    <row r="18" spans="1:2" ht="12.75">
      <c r="A18" s="8">
        <v>9</v>
      </c>
      <c r="B18" s="292">
        <v>1230</v>
      </c>
    </row>
    <row r="19" spans="1:2" ht="12.75">
      <c r="A19" s="8">
        <v>10</v>
      </c>
      <c r="B19" s="292">
        <v>362</v>
      </c>
    </row>
    <row r="20" spans="1:2" ht="12.75">
      <c r="A20" s="8">
        <v>11</v>
      </c>
      <c r="B20" s="292">
        <v>991</v>
      </c>
    </row>
    <row r="21" spans="1:2" ht="12.75">
      <c r="A21" s="8">
        <v>12</v>
      </c>
      <c r="B21" s="292">
        <v>740</v>
      </c>
    </row>
    <row r="22" spans="1:2" ht="12.75">
      <c r="A22" s="8">
        <v>13</v>
      </c>
      <c r="B22" s="292">
        <v>754</v>
      </c>
    </row>
    <row r="23" spans="1:2" ht="12.75">
      <c r="A23" s="8">
        <v>14</v>
      </c>
      <c r="B23" s="292">
        <v>757</v>
      </c>
    </row>
    <row r="24" spans="1:2" ht="12.75">
      <c r="A24" s="8">
        <v>15</v>
      </c>
      <c r="B24" s="292">
        <v>1067</v>
      </c>
    </row>
    <row r="25" spans="1:2" ht="12.75">
      <c r="A25" s="8">
        <v>16</v>
      </c>
      <c r="B25" s="292">
        <v>1210</v>
      </c>
    </row>
    <row r="26" spans="1:2" ht="12.75">
      <c r="A26" s="8">
        <v>17</v>
      </c>
      <c r="B26" s="292">
        <v>706</v>
      </c>
    </row>
    <row r="27" spans="1:2" ht="12.75">
      <c r="A27" s="8">
        <v>18</v>
      </c>
      <c r="B27" s="292">
        <v>986</v>
      </c>
    </row>
    <row r="28" spans="1:2" ht="12.75">
      <c r="A28" s="8">
        <v>19</v>
      </c>
      <c r="B28" s="292">
        <v>781</v>
      </c>
    </row>
    <row r="29" spans="1:2" ht="12.75">
      <c r="A29" s="8">
        <v>20</v>
      </c>
      <c r="B29" s="292">
        <v>1161</v>
      </c>
    </row>
    <row r="30" spans="1:2" ht="12.75">
      <c r="A30" s="8">
        <v>21</v>
      </c>
      <c r="B30" s="292">
        <v>789</v>
      </c>
    </row>
    <row r="31" spans="1:2" ht="12.75">
      <c r="A31" s="8">
        <v>22</v>
      </c>
      <c r="B31" s="292">
        <v>466</v>
      </c>
    </row>
    <row r="32" spans="1:2" ht="12.75">
      <c r="A32" s="8">
        <v>23</v>
      </c>
      <c r="B32" s="292">
        <v>763</v>
      </c>
    </row>
    <row r="33" spans="1:2" ht="12.75">
      <c r="A33" s="8">
        <v>24</v>
      </c>
      <c r="B33" s="292">
        <v>981</v>
      </c>
    </row>
    <row r="34" spans="1:2" ht="12.75">
      <c r="A34" s="8">
        <v>25</v>
      </c>
      <c r="B34" s="292">
        <v>908</v>
      </c>
    </row>
    <row r="35" spans="1:2" ht="12.75">
      <c r="A35" s="8">
        <v>26</v>
      </c>
      <c r="B35" s="292">
        <v>1036</v>
      </c>
    </row>
    <row r="36" spans="1:2" ht="12.75">
      <c r="A36" s="8">
        <v>27</v>
      </c>
      <c r="B36" s="292">
        <v>230</v>
      </c>
    </row>
    <row r="37" spans="1:2" ht="12.75">
      <c r="A37" s="8">
        <v>28</v>
      </c>
      <c r="B37" s="292">
        <v>766</v>
      </c>
    </row>
    <row r="38" spans="1:2" ht="12.75">
      <c r="A38" s="8">
        <v>29</v>
      </c>
      <c r="B38" s="292">
        <v>839</v>
      </c>
    </row>
    <row r="39" spans="1:2" ht="12.75">
      <c r="A39" s="8">
        <v>30</v>
      </c>
      <c r="B39" s="292">
        <v>856</v>
      </c>
    </row>
    <row r="40" spans="1:2" ht="12.75">
      <c r="A40" s="8">
        <v>31</v>
      </c>
      <c r="B40" s="292">
        <v>804</v>
      </c>
    </row>
    <row r="41" spans="1:2" ht="12.75">
      <c r="A41" s="8">
        <v>32</v>
      </c>
      <c r="B41" s="292">
        <v>813</v>
      </c>
    </row>
    <row r="42" spans="1:2" ht="12.75">
      <c r="A42" s="8">
        <v>33</v>
      </c>
      <c r="B42" s="292">
        <v>862</v>
      </c>
    </row>
    <row r="43" spans="1:2" ht="12.75">
      <c r="A43" s="8">
        <v>34</v>
      </c>
      <c r="B43" s="292">
        <v>925</v>
      </c>
    </row>
    <row r="44" spans="1:2" ht="12.75">
      <c r="A44" s="8">
        <v>35</v>
      </c>
      <c r="B44" s="292">
        <v>780</v>
      </c>
    </row>
    <row r="45" spans="1:2" ht="12.75">
      <c r="A45" s="8">
        <v>36</v>
      </c>
      <c r="B45" s="292">
        <v>871</v>
      </c>
    </row>
    <row r="46" spans="1:2" ht="12.75">
      <c r="A46" s="8">
        <v>37</v>
      </c>
      <c r="B46" s="292">
        <v>758</v>
      </c>
    </row>
    <row r="47" spans="1:2" ht="12.75">
      <c r="A47" s="8">
        <v>38</v>
      </c>
      <c r="B47" s="292">
        <v>505</v>
      </c>
    </row>
    <row r="48" spans="1:2" ht="12.75">
      <c r="A48" s="8">
        <v>39</v>
      </c>
      <c r="B48" s="292">
        <v>834</v>
      </c>
    </row>
    <row r="49" spans="1:2" ht="12.75">
      <c r="A49" s="8">
        <v>40</v>
      </c>
      <c r="B49" s="292">
        <v>1137</v>
      </c>
    </row>
    <row r="50" spans="1:2" ht="12.75">
      <c r="A50" s="8">
        <v>41</v>
      </c>
      <c r="B50" s="292">
        <v>791</v>
      </c>
    </row>
    <row r="51" spans="1:2" ht="12.75">
      <c r="A51" s="8">
        <v>42</v>
      </c>
      <c r="B51" s="292">
        <v>911</v>
      </c>
    </row>
    <row r="52" spans="1:2" ht="12.75">
      <c r="A52" s="8">
        <v>43</v>
      </c>
      <c r="B52" s="292">
        <v>679</v>
      </c>
    </row>
    <row r="53" spans="1:2" ht="12.75">
      <c r="A53" s="8">
        <v>44</v>
      </c>
      <c r="B53" s="292">
        <v>802</v>
      </c>
    </row>
    <row r="54" spans="1:2" ht="12.75">
      <c r="A54" s="8">
        <v>45</v>
      </c>
      <c r="B54" s="292">
        <v>879</v>
      </c>
    </row>
    <row r="55" spans="1:2" ht="12.75">
      <c r="A55" s="8">
        <v>46</v>
      </c>
      <c r="B55" s="292">
        <v>1103</v>
      </c>
    </row>
    <row r="56" spans="1:2" ht="12.75">
      <c r="A56" s="8">
        <v>47</v>
      </c>
      <c r="B56" s="292">
        <v>627</v>
      </c>
    </row>
    <row r="57" spans="1:2" ht="12.75">
      <c r="A57" s="8">
        <v>48</v>
      </c>
      <c r="B57" s="292">
        <v>775</v>
      </c>
    </row>
    <row r="58" spans="1:2" ht="12.75">
      <c r="A58" s="8">
        <v>49</v>
      </c>
      <c r="B58" s="292">
        <v>1091</v>
      </c>
    </row>
    <row r="59" spans="1:2" ht="12.75">
      <c r="A59" s="8">
        <v>50</v>
      </c>
      <c r="B59" s="292">
        <v>898</v>
      </c>
    </row>
    <row r="60" spans="1:2" ht="12.75">
      <c r="A60" s="8">
        <v>51</v>
      </c>
      <c r="B60" s="292">
        <v>1267</v>
      </c>
    </row>
    <row r="61" spans="1:2" ht="12.75">
      <c r="A61" s="8">
        <v>52</v>
      </c>
      <c r="B61" s="292">
        <v>980</v>
      </c>
    </row>
    <row r="62" spans="1:2" ht="12.75">
      <c r="A62" s="8">
        <v>53</v>
      </c>
      <c r="B62" s="292">
        <v>893</v>
      </c>
    </row>
    <row r="63" spans="1:2" ht="12.75">
      <c r="A63" s="8">
        <v>54</v>
      </c>
      <c r="B63" s="292">
        <v>497</v>
      </c>
    </row>
    <row r="64" spans="1:2" ht="12.75">
      <c r="A64" s="8">
        <v>55</v>
      </c>
      <c r="B64" s="292">
        <v>728</v>
      </c>
    </row>
    <row r="65" spans="1:2" ht="12.75">
      <c r="A65" s="8">
        <v>56</v>
      </c>
      <c r="B65" s="292">
        <v>769</v>
      </c>
    </row>
    <row r="66" spans="1:2" ht="12.75">
      <c r="A66" s="8">
        <v>57</v>
      </c>
      <c r="B66" s="292">
        <v>833</v>
      </c>
    </row>
    <row r="67" spans="1:2" ht="12.75">
      <c r="A67" s="8">
        <v>58</v>
      </c>
      <c r="B67" s="292">
        <v>810</v>
      </c>
    </row>
    <row r="68" spans="1:2" ht="12.75">
      <c r="A68" s="8">
        <v>59</v>
      </c>
      <c r="B68" s="292">
        <v>862</v>
      </c>
    </row>
    <row r="69" spans="1:2" ht="12.75">
      <c r="A69" s="8">
        <v>60</v>
      </c>
      <c r="B69" s="292">
        <v>1007</v>
      </c>
    </row>
    <row r="70" spans="1:2" ht="12.75">
      <c r="A70" s="8">
        <v>61</v>
      </c>
      <c r="B70" s="292">
        <v>1044</v>
      </c>
    </row>
    <row r="71" spans="1:2" ht="12.75">
      <c r="A71" s="8">
        <v>62</v>
      </c>
      <c r="B71" s="292">
        <v>776</v>
      </c>
    </row>
    <row r="72" spans="1:2" ht="12.75">
      <c r="A72" s="8">
        <v>63</v>
      </c>
      <c r="B72" s="292">
        <v>1063</v>
      </c>
    </row>
    <row r="73" spans="1:2" ht="12.75">
      <c r="A73" s="8">
        <v>64</v>
      </c>
      <c r="B73" s="292">
        <v>815</v>
      </c>
    </row>
    <row r="74" spans="1:2" ht="12.75">
      <c r="A74" s="8">
        <v>65</v>
      </c>
      <c r="B74" s="292">
        <v>559</v>
      </c>
    </row>
    <row r="75" spans="1:2" ht="12.75">
      <c r="A75" s="8">
        <v>66</v>
      </c>
      <c r="B75" s="292">
        <v>899</v>
      </c>
    </row>
    <row r="76" spans="1:2" ht="12.75">
      <c r="A76" s="8">
        <v>67</v>
      </c>
      <c r="B76" s="292">
        <v>1202</v>
      </c>
    </row>
    <row r="77" spans="1:2" ht="12.75">
      <c r="A77" s="8">
        <v>68</v>
      </c>
      <c r="B77" s="292">
        <v>359</v>
      </c>
    </row>
    <row r="78" spans="1:2" ht="12.75">
      <c r="A78" s="8">
        <v>69</v>
      </c>
      <c r="B78" s="292">
        <v>746</v>
      </c>
    </row>
    <row r="79" spans="1:2" ht="12.75">
      <c r="A79" s="8">
        <v>70</v>
      </c>
      <c r="B79" s="292">
        <v>868</v>
      </c>
    </row>
    <row r="80" spans="1:2" ht="12.75">
      <c r="A80" s="8">
        <v>71</v>
      </c>
      <c r="B80" s="292">
        <v>964</v>
      </c>
    </row>
    <row r="81" spans="1:2" ht="12.75">
      <c r="A81" s="8">
        <v>72</v>
      </c>
      <c r="B81" s="292">
        <v>886</v>
      </c>
    </row>
    <row r="82" spans="1:2" ht="12.75">
      <c r="A82" s="8">
        <v>73</v>
      </c>
      <c r="B82" s="292">
        <v>405</v>
      </c>
    </row>
    <row r="83" spans="1:2" ht="12.75">
      <c r="A83" s="8">
        <v>74</v>
      </c>
      <c r="B83" s="292">
        <v>971</v>
      </c>
    </row>
    <row r="84" spans="1:2" ht="12.75">
      <c r="A84" s="8">
        <v>75</v>
      </c>
      <c r="B84" s="292">
        <v>412</v>
      </c>
    </row>
    <row r="85" spans="1:2" ht="12.75">
      <c r="A85" s="8">
        <v>76</v>
      </c>
      <c r="B85" s="292">
        <v>739</v>
      </c>
    </row>
    <row r="86" spans="1:2" ht="12.75">
      <c r="A86" s="8">
        <v>77</v>
      </c>
      <c r="B86" s="292">
        <v>1452</v>
      </c>
    </row>
    <row r="87" spans="1:2" ht="12.75">
      <c r="A87" s="8">
        <v>78</v>
      </c>
      <c r="B87" s="292">
        <v>927</v>
      </c>
    </row>
    <row r="88" spans="1:2" ht="12.75">
      <c r="A88" s="8">
        <v>79</v>
      </c>
      <c r="B88" s="292">
        <v>545</v>
      </c>
    </row>
    <row r="89" spans="1:2" ht="12.75">
      <c r="A89" s="8">
        <v>80</v>
      </c>
      <c r="B89" s="292">
        <v>761</v>
      </c>
    </row>
    <row r="90" spans="1:2" ht="12.75">
      <c r="A90" s="8">
        <v>81</v>
      </c>
      <c r="B90" s="292">
        <v>403</v>
      </c>
    </row>
    <row r="91" spans="1:2" ht="12.75">
      <c r="A91" s="8">
        <v>82</v>
      </c>
      <c r="B91" s="292">
        <v>953</v>
      </c>
    </row>
    <row r="92" spans="1:2" ht="12.75">
      <c r="A92" s="8">
        <v>83</v>
      </c>
      <c r="B92" s="292">
        <v>719</v>
      </c>
    </row>
    <row r="93" spans="1:2" ht="12.75">
      <c r="A93" s="8">
        <v>84</v>
      </c>
      <c r="B93" s="292">
        <v>525</v>
      </c>
    </row>
    <row r="94" spans="1:2" ht="12.75">
      <c r="A94" s="8">
        <v>85</v>
      </c>
      <c r="B94" s="292">
        <v>685</v>
      </c>
    </row>
    <row r="95" spans="1:2" ht="12.75">
      <c r="A95" s="8">
        <v>86</v>
      </c>
      <c r="B95" s="292">
        <v>869</v>
      </c>
    </row>
    <row r="96" spans="1:2" ht="12.75">
      <c r="A96" s="8">
        <v>87</v>
      </c>
      <c r="B96" s="292">
        <v>680</v>
      </c>
    </row>
    <row r="97" spans="1:2" ht="12.75">
      <c r="A97" s="8">
        <v>88</v>
      </c>
      <c r="B97" s="292">
        <v>794</v>
      </c>
    </row>
    <row r="98" spans="1:2" ht="12.75">
      <c r="A98" s="8">
        <v>89</v>
      </c>
      <c r="B98" s="292">
        <v>580</v>
      </c>
    </row>
    <row r="99" spans="1:2" ht="12.75">
      <c r="A99" s="8">
        <v>90</v>
      </c>
      <c r="B99" s="292">
        <v>1086</v>
      </c>
    </row>
    <row r="100" spans="1:2" ht="12.75">
      <c r="A100" s="8">
        <v>91</v>
      </c>
      <c r="B100" s="292">
        <v>561</v>
      </c>
    </row>
    <row r="101" spans="1:2" ht="12.75">
      <c r="A101" s="8">
        <v>92</v>
      </c>
      <c r="B101" s="292">
        <v>902</v>
      </c>
    </row>
    <row r="102" spans="1:2" ht="12.75">
      <c r="A102" s="8">
        <v>93</v>
      </c>
      <c r="B102" s="292">
        <v>895</v>
      </c>
    </row>
    <row r="103" spans="1:2" ht="12.75">
      <c r="A103" s="8">
        <v>94</v>
      </c>
      <c r="B103" s="292">
        <v>1233</v>
      </c>
    </row>
    <row r="104" spans="1:2" ht="12.75">
      <c r="A104" s="8">
        <v>95</v>
      </c>
      <c r="B104" s="292">
        <v>579</v>
      </c>
    </row>
    <row r="105" spans="1:2" ht="12.75">
      <c r="A105" s="8">
        <v>96</v>
      </c>
      <c r="B105" s="292">
        <v>908</v>
      </c>
    </row>
    <row r="106" spans="1:2" ht="12.75">
      <c r="A106" s="8">
        <v>97</v>
      </c>
      <c r="B106" s="292">
        <v>518</v>
      </c>
    </row>
    <row r="107" spans="1:2" ht="12.75">
      <c r="A107" s="8">
        <v>98</v>
      </c>
      <c r="B107" s="292">
        <v>1352</v>
      </c>
    </row>
    <row r="108" spans="1:2" ht="12.75">
      <c r="A108" s="8">
        <v>99</v>
      </c>
      <c r="B108" s="292">
        <v>860</v>
      </c>
    </row>
    <row r="109" spans="1:2" ht="12.75">
      <c r="A109" s="8">
        <v>100</v>
      </c>
      <c r="B109" s="292">
        <v>453</v>
      </c>
    </row>
    <row r="110" spans="1:2" ht="12.75">
      <c r="A110" s="8">
        <v>101</v>
      </c>
      <c r="B110" s="292">
        <v>828</v>
      </c>
    </row>
    <row r="111" spans="1:2" ht="12.75">
      <c r="A111" s="8">
        <v>102</v>
      </c>
      <c r="B111" s="292">
        <v>865</v>
      </c>
    </row>
    <row r="112" spans="1:2" ht="12.75">
      <c r="A112" s="8">
        <v>103</v>
      </c>
      <c r="B112" s="292">
        <v>992</v>
      </c>
    </row>
    <row r="113" spans="1:2" ht="12.75">
      <c r="A113" s="8">
        <v>104</v>
      </c>
      <c r="B113" s="292">
        <v>698</v>
      </c>
    </row>
    <row r="114" spans="1:2" ht="12.75">
      <c r="A114" s="8">
        <v>105</v>
      </c>
      <c r="B114" s="292">
        <v>832</v>
      </c>
    </row>
    <row r="115" spans="1:2" ht="12.75">
      <c r="A115" s="8">
        <v>106</v>
      </c>
      <c r="B115" s="292">
        <v>842</v>
      </c>
    </row>
    <row r="116" spans="1:2" ht="12.75">
      <c r="A116" s="8">
        <v>107</v>
      </c>
      <c r="B116" s="292">
        <v>603</v>
      </c>
    </row>
    <row r="117" spans="1:2" ht="12.75">
      <c r="A117" s="8">
        <v>108</v>
      </c>
      <c r="B117" s="292">
        <v>480</v>
      </c>
    </row>
    <row r="118" spans="1:2" ht="12.75">
      <c r="A118" s="8">
        <v>109</v>
      </c>
      <c r="B118" s="292">
        <v>1230</v>
      </c>
    </row>
    <row r="119" spans="1:2" ht="12.75">
      <c r="A119" s="8">
        <v>110</v>
      </c>
      <c r="B119" s="292">
        <v>575</v>
      </c>
    </row>
    <row r="120" spans="1:2" ht="12.75">
      <c r="A120" s="8">
        <v>111</v>
      </c>
      <c r="B120" s="292">
        <v>904</v>
      </c>
    </row>
    <row r="121" spans="1:2" ht="12.75">
      <c r="A121" s="8">
        <v>112</v>
      </c>
      <c r="B121" s="292">
        <v>525</v>
      </c>
    </row>
    <row r="122" spans="1:2" ht="12.75">
      <c r="A122" s="8">
        <v>113</v>
      </c>
      <c r="B122" s="292">
        <v>834</v>
      </c>
    </row>
    <row r="123" spans="1:2" ht="12.75">
      <c r="A123" s="8">
        <v>114</v>
      </c>
      <c r="B123" s="292">
        <v>1068</v>
      </c>
    </row>
    <row r="124" spans="1:2" ht="12.75">
      <c r="A124" s="8">
        <v>115</v>
      </c>
      <c r="B124" s="292">
        <v>426</v>
      </c>
    </row>
    <row r="125" spans="1:2" ht="12.75">
      <c r="A125" s="8">
        <v>116</v>
      </c>
      <c r="B125" s="292">
        <v>866</v>
      </c>
    </row>
    <row r="126" spans="1:2" ht="12.75">
      <c r="A126" s="8">
        <v>117</v>
      </c>
      <c r="B126" s="292">
        <v>891</v>
      </c>
    </row>
    <row r="127" spans="1:2" ht="12.75">
      <c r="A127" s="8">
        <v>118</v>
      </c>
      <c r="B127" s="292">
        <v>1243</v>
      </c>
    </row>
    <row r="128" spans="1:2" ht="12.75">
      <c r="A128" s="8">
        <v>119</v>
      </c>
      <c r="B128" s="292">
        <v>762</v>
      </c>
    </row>
    <row r="129" spans="1:2" ht="12.75">
      <c r="A129" s="8">
        <v>120</v>
      </c>
      <c r="B129" s="292">
        <v>803</v>
      </c>
    </row>
    <row r="130" spans="1:2" ht="12.75">
      <c r="A130" s="8">
        <v>121</v>
      </c>
      <c r="B130" s="292">
        <v>1051</v>
      </c>
    </row>
    <row r="131" spans="1:2" ht="12.75">
      <c r="A131" s="8">
        <v>122</v>
      </c>
      <c r="B131" s="292">
        <v>380</v>
      </c>
    </row>
    <row r="132" spans="1:2" ht="12.75">
      <c r="A132" s="8">
        <v>123</v>
      </c>
      <c r="B132" s="292">
        <v>688</v>
      </c>
    </row>
    <row r="133" spans="1:2" ht="12.75">
      <c r="A133" s="8">
        <v>124</v>
      </c>
      <c r="B133" s="292">
        <v>203</v>
      </c>
    </row>
    <row r="134" spans="1:2" ht="12.75">
      <c r="A134" s="8">
        <v>125</v>
      </c>
      <c r="B134" s="292">
        <v>492</v>
      </c>
    </row>
    <row r="135" spans="1:2" ht="12.75">
      <c r="A135" s="8">
        <v>126</v>
      </c>
      <c r="B135" s="292">
        <v>758</v>
      </c>
    </row>
    <row r="136" spans="1:2" ht="12.75">
      <c r="A136" s="8">
        <v>127</v>
      </c>
      <c r="B136" s="292">
        <v>883</v>
      </c>
    </row>
    <row r="137" spans="1:2" ht="12.75">
      <c r="A137" s="8">
        <v>128</v>
      </c>
      <c r="B137" s="292">
        <v>612</v>
      </c>
    </row>
    <row r="138" spans="1:2" ht="12.75">
      <c r="A138" s="8">
        <v>129</v>
      </c>
      <c r="B138" s="292">
        <v>870</v>
      </c>
    </row>
    <row r="139" spans="1:2" ht="12.75">
      <c r="A139" s="8">
        <v>130</v>
      </c>
      <c r="B139" s="292">
        <v>594</v>
      </c>
    </row>
    <row r="140" spans="1:2" ht="12.75">
      <c r="A140" s="8">
        <v>131</v>
      </c>
      <c r="B140" s="292">
        <v>603</v>
      </c>
    </row>
    <row r="141" spans="1:2" ht="12.75">
      <c r="A141" s="8">
        <v>132</v>
      </c>
      <c r="B141" s="292">
        <v>830</v>
      </c>
    </row>
    <row r="142" spans="1:2" ht="12.75">
      <c r="A142" s="8">
        <v>133</v>
      </c>
      <c r="B142" s="292">
        <v>945</v>
      </c>
    </row>
    <row r="143" spans="1:2" ht="12.75">
      <c r="A143" s="8">
        <v>134</v>
      </c>
      <c r="B143" s="292">
        <v>1142</v>
      </c>
    </row>
    <row r="144" spans="1:2" ht="12.75">
      <c r="A144" s="8">
        <v>135</v>
      </c>
      <c r="B144" s="292">
        <v>699</v>
      </c>
    </row>
    <row r="145" spans="1:2" ht="12.75">
      <c r="A145" s="8">
        <v>136</v>
      </c>
      <c r="B145" s="292">
        <v>1096</v>
      </c>
    </row>
    <row r="146" spans="1:2" ht="12.75">
      <c r="A146" s="8">
        <v>137</v>
      </c>
      <c r="B146" s="292">
        <v>965</v>
      </c>
    </row>
    <row r="147" spans="1:2" ht="12.75">
      <c r="A147" s="8">
        <v>138</v>
      </c>
      <c r="B147" s="292">
        <v>748</v>
      </c>
    </row>
    <row r="148" spans="1:2" ht="12.75">
      <c r="A148" s="8">
        <v>139</v>
      </c>
      <c r="B148" s="292">
        <v>1158</v>
      </c>
    </row>
    <row r="149" spans="1:2" ht="12.75">
      <c r="A149" s="8">
        <v>140</v>
      </c>
      <c r="B149" s="292">
        <v>577</v>
      </c>
    </row>
    <row r="150" spans="1:2" ht="12.75">
      <c r="A150" s="8">
        <v>141</v>
      </c>
      <c r="B150" s="292">
        <v>609</v>
      </c>
    </row>
    <row r="151" spans="1:2" ht="12.75">
      <c r="A151" s="8">
        <v>142</v>
      </c>
      <c r="B151" s="292">
        <v>860</v>
      </c>
    </row>
    <row r="152" spans="1:2" ht="12.75">
      <c r="A152" s="8">
        <v>143</v>
      </c>
      <c r="B152" s="292">
        <v>1199</v>
      </c>
    </row>
    <row r="153" spans="1:2" ht="12.75">
      <c r="A153" s="8">
        <v>144</v>
      </c>
      <c r="B153" s="292">
        <v>1090</v>
      </c>
    </row>
    <row r="154" spans="1:2" ht="12.75">
      <c r="A154" s="8">
        <v>145</v>
      </c>
      <c r="B154" s="292">
        <v>880</v>
      </c>
    </row>
    <row r="155" spans="1:2" ht="12.75">
      <c r="A155" s="8">
        <v>146</v>
      </c>
      <c r="B155" s="292">
        <v>689</v>
      </c>
    </row>
    <row r="156" spans="1:2" ht="12.75">
      <c r="A156" s="8">
        <v>147</v>
      </c>
      <c r="B156" s="292">
        <v>762</v>
      </c>
    </row>
    <row r="157" spans="1:2" ht="12.75">
      <c r="A157" s="8">
        <v>148</v>
      </c>
      <c r="B157" s="292">
        <v>783</v>
      </c>
    </row>
    <row r="158" spans="1:2" ht="12.75">
      <c r="A158" s="8">
        <v>149</v>
      </c>
      <c r="B158" s="292">
        <v>666</v>
      </c>
    </row>
    <row r="159" spans="1:2" ht="12.75">
      <c r="A159" s="8">
        <v>150</v>
      </c>
      <c r="B159" s="292">
        <v>867</v>
      </c>
    </row>
    <row r="160" spans="1:2" ht="12.75">
      <c r="A160" s="8">
        <v>151</v>
      </c>
      <c r="B160" s="292">
        <v>177</v>
      </c>
    </row>
    <row r="161" spans="1:2" ht="12.75">
      <c r="A161" s="8">
        <v>152</v>
      </c>
      <c r="B161" s="292">
        <v>1015</v>
      </c>
    </row>
    <row r="162" spans="1:2" ht="12.75">
      <c r="A162" s="8">
        <v>153</v>
      </c>
      <c r="B162" s="292">
        <v>699</v>
      </c>
    </row>
    <row r="163" spans="1:2" ht="12.75">
      <c r="A163" s="8">
        <v>154</v>
      </c>
      <c r="B163" s="292">
        <v>1048</v>
      </c>
    </row>
    <row r="164" spans="1:2" ht="12.75">
      <c r="A164" s="8">
        <v>155</v>
      </c>
      <c r="B164" s="292">
        <v>927</v>
      </c>
    </row>
    <row r="165" spans="1:2" ht="12.75">
      <c r="A165" s="8">
        <v>156</v>
      </c>
      <c r="B165" s="292">
        <v>1262</v>
      </c>
    </row>
    <row r="166" spans="1:2" ht="12.75">
      <c r="A166" s="8">
        <v>157</v>
      </c>
      <c r="B166" s="292">
        <v>911</v>
      </c>
    </row>
    <row r="167" spans="1:2" ht="12.75">
      <c r="A167" s="8">
        <v>158</v>
      </c>
      <c r="B167" s="292">
        <v>706</v>
      </c>
    </row>
    <row r="168" spans="1:2" ht="12.75">
      <c r="A168" s="8">
        <v>159</v>
      </c>
      <c r="B168" s="292">
        <v>915</v>
      </c>
    </row>
    <row r="169" spans="1:2" ht="12.75">
      <c r="A169" s="8">
        <v>160</v>
      </c>
      <c r="B169" s="292">
        <v>1136</v>
      </c>
    </row>
    <row r="170" spans="1:2" ht="12.75">
      <c r="A170" s="8">
        <v>161</v>
      </c>
      <c r="B170" s="292">
        <v>762</v>
      </c>
    </row>
    <row r="171" spans="1:2" ht="12.75">
      <c r="A171" s="8">
        <v>162</v>
      </c>
      <c r="B171" s="292">
        <v>884</v>
      </c>
    </row>
    <row r="172" spans="1:2" ht="12.75">
      <c r="A172" s="8">
        <v>163</v>
      </c>
      <c r="B172" s="292">
        <v>615</v>
      </c>
    </row>
    <row r="173" spans="1:2" ht="12.75">
      <c r="A173" s="8">
        <v>164</v>
      </c>
      <c r="B173" s="292">
        <v>1074</v>
      </c>
    </row>
    <row r="174" spans="1:2" ht="12.75">
      <c r="A174" s="8">
        <v>165</v>
      </c>
      <c r="B174" s="292">
        <v>957</v>
      </c>
    </row>
    <row r="175" spans="1:2" ht="12.75">
      <c r="A175" s="8">
        <v>166</v>
      </c>
      <c r="B175" s="292">
        <v>1003</v>
      </c>
    </row>
    <row r="176" spans="1:2" ht="12.75">
      <c r="A176" s="8">
        <v>167</v>
      </c>
      <c r="B176" s="292">
        <v>1014</v>
      </c>
    </row>
    <row r="177" spans="1:2" ht="12.75">
      <c r="A177" s="8">
        <v>168</v>
      </c>
      <c r="B177" s="292">
        <v>783</v>
      </c>
    </row>
    <row r="178" spans="1:2" ht="12.75">
      <c r="A178" s="8">
        <v>169</v>
      </c>
      <c r="B178" s="292">
        <v>869</v>
      </c>
    </row>
    <row r="179" spans="1:2" ht="12.75">
      <c r="A179" s="8">
        <v>170</v>
      </c>
      <c r="B179" s="292">
        <v>934</v>
      </c>
    </row>
    <row r="180" spans="1:2" ht="12.75">
      <c r="A180" s="8">
        <v>171</v>
      </c>
      <c r="B180" s="292">
        <v>1092</v>
      </c>
    </row>
    <row r="181" spans="1:2" ht="12.75">
      <c r="A181" s="8">
        <v>172</v>
      </c>
      <c r="B181" s="292">
        <v>903</v>
      </c>
    </row>
    <row r="182" spans="1:2" ht="12.75">
      <c r="A182" s="8">
        <v>173</v>
      </c>
      <c r="B182" s="292">
        <v>686</v>
      </c>
    </row>
    <row r="183" spans="1:2" ht="12.75">
      <c r="A183" s="8">
        <v>174</v>
      </c>
      <c r="B183" s="292">
        <v>750</v>
      </c>
    </row>
    <row r="184" spans="1:2" ht="12.75">
      <c r="A184" s="8">
        <v>175</v>
      </c>
      <c r="B184" s="292">
        <v>1139</v>
      </c>
    </row>
    <row r="185" spans="1:2" ht="12.75">
      <c r="A185" s="8">
        <v>176</v>
      </c>
      <c r="B185" s="292">
        <v>1228</v>
      </c>
    </row>
    <row r="186" spans="1:2" ht="12.75">
      <c r="A186" s="8">
        <v>177</v>
      </c>
      <c r="B186" s="292">
        <v>1014</v>
      </c>
    </row>
    <row r="187" spans="1:2" ht="12.75">
      <c r="A187" s="8">
        <v>178</v>
      </c>
      <c r="B187" s="292">
        <v>971</v>
      </c>
    </row>
    <row r="188" spans="1:2" ht="12.75">
      <c r="A188" s="8">
        <v>179</v>
      </c>
      <c r="B188" s="292">
        <v>1084</v>
      </c>
    </row>
    <row r="189" spans="1:2" ht="12.75">
      <c r="A189" s="8">
        <v>180</v>
      </c>
      <c r="B189" s="292">
        <v>112</v>
      </c>
    </row>
    <row r="190" spans="1:2" ht="12.75">
      <c r="A190" s="8">
        <v>181</v>
      </c>
      <c r="B190" s="292">
        <v>671</v>
      </c>
    </row>
    <row r="191" spans="1:2" ht="12.75">
      <c r="A191" s="8">
        <v>182</v>
      </c>
      <c r="B191" s="292">
        <v>823</v>
      </c>
    </row>
    <row r="192" spans="1:2" ht="12.75">
      <c r="A192" s="8">
        <v>183</v>
      </c>
      <c r="B192" s="292">
        <v>571</v>
      </c>
    </row>
    <row r="193" spans="1:2" ht="12.75">
      <c r="A193" s="8">
        <v>184</v>
      </c>
      <c r="B193" s="292">
        <v>787</v>
      </c>
    </row>
    <row r="194" spans="1:2" ht="12.75">
      <c r="A194" s="8">
        <v>185</v>
      </c>
      <c r="B194" s="292">
        <v>914</v>
      </c>
    </row>
    <row r="195" spans="1:2" ht="12.75">
      <c r="A195" s="8">
        <v>186</v>
      </c>
      <c r="B195" s="292">
        <v>1440</v>
      </c>
    </row>
    <row r="196" spans="1:2" ht="12.75">
      <c r="A196" s="8">
        <v>187</v>
      </c>
      <c r="B196" s="292">
        <v>629</v>
      </c>
    </row>
    <row r="197" spans="1:2" ht="12.75">
      <c r="A197" s="8">
        <v>188</v>
      </c>
      <c r="B197" s="292">
        <v>1371</v>
      </c>
    </row>
    <row r="198" spans="1:2" ht="12.75">
      <c r="A198" s="8">
        <v>189</v>
      </c>
      <c r="B198" s="292">
        <v>1042</v>
      </c>
    </row>
    <row r="199" spans="1:2" ht="12.75">
      <c r="A199" s="8">
        <v>190</v>
      </c>
      <c r="B199" s="292">
        <v>776</v>
      </c>
    </row>
    <row r="200" spans="1:2" ht="12.75">
      <c r="A200" s="8">
        <v>191</v>
      </c>
      <c r="B200" s="292">
        <v>907</v>
      </c>
    </row>
    <row r="201" spans="1:2" ht="12.75">
      <c r="A201" s="8">
        <v>192</v>
      </c>
      <c r="B201" s="292">
        <v>580</v>
      </c>
    </row>
    <row r="202" spans="1:2" ht="12.75">
      <c r="A202" s="8">
        <v>193</v>
      </c>
      <c r="B202" s="292">
        <v>436</v>
      </c>
    </row>
    <row r="203" spans="1:2" ht="12.75">
      <c r="A203" s="8">
        <v>194</v>
      </c>
      <c r="B203" s="292">
        <v>983</v>
      </c>
    </row>
    <row r="204" spans="1:2" ht="12.75">
      <c r="A204" s="8">
        <v>195</v>
      </c>
      <c r="B204" s="292">
        <v>913</v>
      </c>
    </row>
    <row r="205" spans="1:2" ht="12.75">
      <c r="A205" s="8">
        <v>196</v>
      </c>
      <c r="B205" s="292">
        <v>993</v>
      </c>
    </row>
    <row r="206" spans="1:2" ht="12.75">
      <c r="A206" s="8">
        <v>197</v>
      </c>
      <c r="B206" s="292">
        <v>473</v>
      </c>
    </row>
    <row r="207" spans="1:2" ht="12.75">
      <c r="A207" s="8">
        <v>198</v>
      </c>
      <c r="B207" s="292">
        <v>443</v>
      </c>
    </row>
    <row r="208" spans="1:2" ht="12.75">
      <c r="A208" s="8">
        <v>199</v>
      </c>
      <c r="B208" s="292">
        <v>623</v>
      </c>
    </row>
    <row r="209" spans="1:2" ht="12.75">
      <c r="A209" s="8">
        <v>200</v>
      </c>
      <c r="B209" s="292">
        <v>652</v>
      </c>
    </row>
    <row r="210" spans="1:2" ht="12.75">
      <c r="A210" s="8">
        <v>201</v>
      </c>
      <c r="B210" s="292">
        <v>605</v>
      </c>
    </row>
    <row r="211" spans="1:2" ht="12.75">
      <c r="A211" s="8">
        <v>202</v>
      </c>
      <c r="B211" s="292">
        <v>887</v>
      </c>
    </row>
    <row r="212" spans="1:2" ht="12.75">
      <c r="A212" s="8">
        <v>203</v>
      </c>
      <c r="B212" s="292">
        <v>1009</v>
      </c>
    </row>
    <row r="213" spans="1:2" ht="12.75">
      <c r="A213" s="8">
        <v>204</v>
      </c>
      <c r="B213" s="292">
        <v>783</v>
      </c>
    </row>
    <row r="214" spans="1:2" ht="12.75">
      <c r="A214" s="8">
        <v>205</v>
      </c>
      <c r="B214" s="292">
        <v>608</v>
      </c>
    </row>
    <row r="215" spans="1:2" ht="12.75">
      <c r="A215" s="8">
        <v>206</v>
      </c>
      <c r="B215" s="292">
        <v>301</v>
      </c>
    </row>
    <row r="216" spans="1:2" ht="12.75">
      <c r="A216" s="8">
        <v>207</v>
      </c>
      <c r="B216" s="292">
        <v>455</v>
      </c>
    </row>
    <row r="217" spans="1:2" ht="12.75">
      <c r="A217" s="8">
        <v>208</v>
      </c>
      <c r="B217" s="292">
        <v>774</v>
      </c>
    </row>
    <row r="218" spans="1:2" ht="12.75">
      <c r="A218" s="8">
        <v>209</v>
      </c>
      <c r="B218" s="292">
        <v>480</v>
      </c>
    </row>
    <row r="219" spans="1:2" ht="12.75">
      <c r="A219" s="8">
        <v>210</v>
      </c>
      <c r="B219" s="292">
        <v>307</v>
      </c>
    </row>
    <row r="220" spans="1:2" ht="12.75">
      <c r="A220" s="8">
        <v>211</v>
      </c>
      <c r="B220" s="292">
        <v>629</v>
      </c>
    </row>
    <row r="221" spans="1:2" ht="12.75">
      <c r="A221" s="8">
        <v>212</v>
      </c>
      <c r="B221" s="292">
        <v>790</v>
      </c>
    </row>
    <row r="222" spans="1:2" ht="12.75">
      <c r="A222" s="8">
        <v>213</v>
      </c>
      <c r="B222" s="292">
        <v>1333</v>
      </c>
    </row>
    <row r="223" spans="1:2" ht="12.75">
      <c r="A223" s="8">
        <v>214</v>
      </c>
      <c r="B223" s="292">
        <v>754</v>
      </c>
    </row>
    <row r="224" spans="1:2" ht="12.75">
      <c r="A224" s="8">
        <v>215</v>
      </c>
      <c r="B224" s="292">
        <v>646</v>
      </c>
    </row>
    <row r="225" spans="1:2" ht="12.75">
      <c r="A225" s="8">
        <v>216</v>
      </c>
      <c r="B225" s="292">
        <v>727</v>
      </c>
    </row>
    <row r="226" spans="1:2" ht="12.75">
      <c r="A226" s="8">
        <v>217</v>
      </c>
      <c r="B226" s="292">
        <v>796</v>
      </c>
    </row>
    <row r="227" spans="1:2" ht="12.75">
      <c r="A227" s="8">
        <v>218</v>
      </c>
      <c r="B227" s="292">
        <v>1036</v>
      </c>
    </row>
    <row r="228" spans="1:2" ht="12.75">
      <c r="A228" s="8">
        <v>219</v>
      </c>
      <c r="B228" s="292">
        <v>568</v>
      </c>
    </row>
    <row r="229" spans="1:2" ht="12.75">
      <c r="A229" s="8">
        <v>220</v>
      </c>
      <c r="B229" s="292">
        <v>532</v>
      </c>
    </row>
    <row r="230" spans="1:2" ht="12.75">
      <c r="A230" s="8">
        <v>221</v>
      </c>
      <c r="B230" s="292">
        <v>992</v>
      </c>
    </row>
    <row r="231" spans="1:2" ht="12.75">
      <c r="A231" s="8">
        <v>222</v>
      </c>
      <c r="B231" s="292">
        <v>850</v>
      </c>
    </row>
    <row r="232" spans="1:2" ht="12.75">
      <c r="A232" s="8">
        <v>223</v>
      </c>
      <c r="B232" s="292">
        <v>853</v>
      </c>
    </row>
    <row r="233" spans="1:2" ht="12.75">
      <c r="A233" s="8">
        <v>224</v>
      </c>
      <c r="B233" s="292">
        <v>735</v>
      </c>
    </row>
    <row r="234" spans="1:2" ht="12.75">
      <c r="A234" s="8">
        <v>225</v>
      </c>
      <c r="B234" s="292">
        <v>659</v>
      </c>
    </row>
    <row r="235" spans="1:2" ht="12.75">
      <c r="A235" s="8">
        <v>226</v>
      </c>
      <c r="B235" s="292">
        <v>841</v>
      </c>
    </row>
    <row r="236" spans="1:2" ht="12.75">
      <c r="A236" s="8">
        <v>227</v>
      </c>
      <c r="B236" s="292">
        <v>785</v>
      </c>
    </row>
    <row r="237" spans="1:2" ht="12.75">
      <c r="A237" s="8">
        <v>228</v>
      </c>
      <c r="B237" s="292">
        <v>594</v>
      </c>
    </row>
    <row r="238" spans="1:2" ht="12.75">
      <c r="A238" s="8">
        <v>229</v>
      </c>
      <c r="B238" s="292">
        <v>898</v>
      </c>
    </row>
    <row r="239" spans="1:2" ht="12.75">
      <c r="A239" s="8">
        <v>230</v>
      </c>
      <c r="B239" s="292">
        <v>790</v>
      </c>
    </row>
    <row r="240" spans="1:2" ht="12.75">
      <c r="A240" s="8">
        <v>231</v>
      </c>
      <c r="B240" s="292">
        <v>944</v>
      </c>
    </row>
    <row r="241" spans="1:2" ht="12.75">
      <c r="A241" s="8">
        <v>232</v>
      </c>
      <c r="B241" s="292">
        <v>977</v>
      </c>
    </row>
    <row r="242" spans="1:2" ht="12.75">
      <c r="A242" s="8">
        <v>233</v>
      </c>
      <c r="B242" s="292">
        <v>434</v>
      </c>
    </row>
    <row r="243" spans="1:2" ht="12.75">
      <c r="A243" s="8">
        <v>234</v>
      </c>
      <c r="B243" s="292">
        <v>871</v>
      </c>
    </row>
    <row r="244" spans="1:2" ht="12.75">
      <c r="A244" s="8">
        <v>235</v>
      </c>
      <c r="B244" s="292">
        <v>933</v>
      </c>
    </row>
    <row r="245" spans="1:2" ht="12.75">
      <c r="A245" s="8">
        <v>236</v>
      </c>
      <c r="B245" s="292">
        <v>995</v>
      </c>
    </row>
    <row r="246" spans="1:2" ht="12.75">
      <c r="A246" s="8">
        <v>237</v>
      </c>
      <c r="B246" s="292">
        <v>1139</v>
      </c>
    </row>
    <row r="247" spans="1:2" ht="12.75">
      <c r="A247" s="8">
        <v>238</v>
      </c>
      <c r="B247" s="292">
        <v>964</v>
      </c>
    </row>
    <row r="248" spans="1:2" ht="12.75">
      <c r="A248" s="8">
        <v>239</v>
      </c>
      <c r="B248" s="292">
        <v>306</v>
      </c>
    </row>
    <row r="249" spans="1:2" ht="12.75">
      <c r="A249" s="8">
        <v>240</v>
      </c>
      <c r="B249" s="292">
        <v>693</v>
      </c>
    </row>
    <row r="250" spans="1:2" ht="12.75">
      <c r="A250" s="8">
        <v>241</v>
      </c>
      <c r="B250" s="292">
        <v>789</v>
      </c>
    </row>
    <row r="251" spans="1:2" ht="12.75">
      <c r="A251" s="8">
        <v>242</v>
      </c>
      <c r="B251" s="292">
        <v>337</v>
      </c>
    </row>
    <row r="252" spans="1:2" ht="12.75">
      <c r="A252" s="8">
        <v>243</v>
      </c>
      <c r="B252" s="292">
        <v>1145</v>
      </c>
    </row>
    <row r="253" spans="1:2" ht="12.75">
      <c r="A253" s="8">
        <v>244</v>
      </c>
      <c r="B253" s="292">
        <v>1158</v>
      </c>
    </row>
    <row r="254" spans="1:2" ht="12.75">
      <c r="A254" s="8">
        <v>245</v>
      </c>
      <c r="B254" s="292">
        <v>582</v>
      </c>
    </row>
    <row r="255" spans="1:2" ht="12.75">
      <c r="A255" s="8">
        <v>246</v>
      </c>
      <c r="B255" s="292">
        <v>928</v>
      </c>
    </row>
    <row r="256" spans="1:2" ht="12.75">
      <c r="A256" s="8">
        <v>247</v>
      </c>
      <c r="B256" s="292">
        <v>890</v>
      </c>
    </row>
    <row r="257" spans="1:2" ht="12.75">
      <c r="A257" s="8">
        <v>248</v>
      </c>
      <c r="B257" s="292">
        <v>761</v>
      </c>
    </row>
    <row r="258" spans="1:2" ht="12.75">
      <c r="A258" s="8">
        <v>249</v>
      </c>
      <c r="B258" s="292">
        <v>1188</v>
      </c>
    </row>
    <row r="259" spans="1:2" ht="12.75">
      <c r="A259" s="8">
        <v>250</v>
      </c>
      <c r="B259" s="292">
        <v>989</v>
      </c>
    </row>
    <row r="260" spans="1:2" ht="12.75">
      <c r="A260" s="8">
        <v>251</v>
      </c>
      <c r="B260" s="292">
        <v>575</v>
      </c>
    </row>
    <row r="261" spans="1:2" ht="12.75">
      <c r="A261" s="8">
        <v>252</v>
      </c>
      <c r="B261" s="292">
        <v>532</v>
      </c>
    </row>
    <row r="262" spans="1:2" ht="12.75">
      <c r="A262" s="9">
        <v>253</v>
      </c>
      <c r="B262" s="309">
        <v>1109</v>
      </c>
    </row>
    <row r="266" ht="13.5" thickBot="1">
      <c r="A266" s="3" t="s">
        <v>223</v>
      </c>
    </row>
    <row r="267" spans="1:2" ht="12.75">
      <c r="A267" s="13" t="s">
        <v>10</v>
      </c>
      <c r="B267" s="13"/>
    </row>
    <row r="268" spans="1:2" ht="12.75">
      <c r="A268" s="238"/>
      <c r="B268" s="1"/>
    </row>
    <row r="269" spans="1:2" ht="12.75">
      <c r="A269" s="238" t="s">
        <v>6</v>
      </c>
      <c r="B269" s="145">
        <v>811.9407114624506</v>
      </c>
    </row>
    <row r="270" spans="1:2" ht="12.75">
      <c r="A270" s="238" t="s">
        <v>11</v>
      </c>
      <c r="B270" s="145">
        <v>15.120887132033676</v>
      </c>
    </row>
    <row r="271" spans="1:2" ht="12.75">
      <c r="A271" s="238" t="s">
        <v>12</v>
      </c>
      <c r="B271" s="1">
        <v>823</v>
      </c>
    </row>
    <row r="272" spans="1:2" ht="12.75">
      <c r="A272" s="238" t="s">
        <v>13</v>
      </c>
      <c r="B272" s="1">
        <v>762</v>
      </c>
    </row>
    <row r="273" spans="1:2" ht="12.75">
      <c r="A273" s="238" t="s">
        <v>14</v>
      </c>
      <c r="B273" s="145">
        <v>240.51243335408776</v>
      </c>
    </row>
    <row r="274" spans="1:2" ht="12.75">
      <c r="A274" s="238" t="s">
        <v>15</v>
      </c>
      <c r="B274" s="310">
        <v>57846.23059790451</v>
      </c>
    </row>
    <row r="275" spans="1:2" ht="12.75">
      <c r="A275" s="238" t="s">
        <v>16</v>
      </c>
      <c r="B275" s="145">
        <v>0.09127746587519958</v>
      </c>
    </row>
    <row r="276" spans="1:2" ht="12.75">
      <c r="A276" s="238" t="s">
        <v>17</v>
      </c>
      <c r="B276" s="145">
        <v>-0.12987028501764475</v>
      </c>
    </row>
    <row r="277" spans="1:2" ht="12.75">
      <c r="A277" s="238" t="s">
        <v>2</v>
      </c>
      <c r="B277" s="17">
        <v>1340</v>
      </c>
    </row>
    <row r="278" spans="1:2" ht="12.75">
      <c r="A278" s="238" t="s">
        <v>0</v>
      </c>
      <c r="B278" s="17">
        <v>112</v>
      </c>
    </row>
    <row r="279" spans="1:2" ht="12.75">
      <c r="A279" s="238" t="s">
        <v>1</v>
      </c>
      <c r="B279" s="17">
        <v>1452</v>
      </c>
    </row>
    <row r="280" spans="1:2" ht="12.75">
      <c r="A280" s="238" t="s">
        <v>18</v>
      </c>
      <c r="B280" s="17">
        <v>205421</v>
      </c>
    </row>
    <row r="281" spans="1:2" ht="13.5" thickBot="1">
      <c r="A281" s="239" t="s">
        <v>19</v>
      </c>
      <c r="B281" s="6">
        <v>253</v>
      </c>
    </row>
    <row r="282" spans="1:2" ht="12.75">
      <c r="A282" s="238"/>
      <c r="B282" s="1"/>
    </row>
    <row r="283" spans="1:2" ht="12.75">
      <c r="A283" s="238"/>
      <c r="B283" s="1"/>
    </row>
    <row r="284" spans="1:3" ht="12.75">
      <c r="A284" s="240" t="s">
        <v>224</v>
      </c>
      <c r="B284" s="242">
        <v>4</v>
      </c>
      <c r="C284" s="245">
        <v>2</v>
      </c>
    </row>
    <row r="285" spans="1:3" ht="12.75">
      <c r="A285" s="241" t="s">
        <v>225</v>
      </c>
      <c r="B285" s="246">
        <f>$B$273/B284</f>
        <v>60.12810833852194</v>
      </c>
      <c r="C285" s="246">
        <f>$B$273/C284</f>
        <v>120.25621667704388</v>
      </c>
    </row>
    <row r="286" spans="1:3" ht="12.75">
      <c r="A286" s="241" t="s">
        <v>226</v>
      </c>
      <c r="B286" s="247">
        <f>$B$277/B285</f>
        <v>22.28575015957237</v>
      </c>
      <c r="C286" s="247">
        <f>$B$277/C285</f>
        <v>11.142875079786185</v>
      </c>
    </row>
    <row r="287" spans="1:3" ht="12.75">
      <c r="A287" s="67" t="s">
        <v>33</v>
      </c>
      <c r="B287" s="243">
        <v>110</v>
      </c>
      <c r="C287" s="100"/>
    </row>
    <row r="288" spans="1:2" ht="12.75">
      <c r="A288" s="66"/>
      <c r="B288" s="66"/>
    </row>
    <row r="289" spans="1:2" ht="12.75">
      <c r="A289" s="66"/>
      <c r="B289" s="66"/>
    </row>
    <row r="290" spans="1:3" ht="12.75">
      <c r="A290" s="411" t="s">
        <v>227</v>
      </c>
      <c r="B290" s="244"/>
      <c r="C290" s="248">
        <f>0.15*(B278+B279)</f>
        <v>234.6</v>
      </c>
    </row>
    <row r="291" spans="1:3" ht="12.75">
      <c r="A291" s="204"/>
      <c r="B291" s="66"/>
      <c r="C291" s="66"/>
    </row>
    <row r="292" spans="1:3" ht="12.75">
      <c r="A292" s="204"/>
      <c r="B292" s="66"/>
      <c r="C292" s="66"/>
    </row>
    <row r="293" ht="12.75">
      <c r="D293" s="2"/>
    </row>
    <row r="294" ht="12.75">
      <c r="A294" s="3" t="s">
        <v>197</v>
      </c>
    </row>
    <row r="295" spans="1:10" ht="12.75">
      <c r="A295" s="261"/>
      <c r="B295" s="487" t="s">
        <v>34</v>
      </c>
      <c r="C295" s="488"/>
      <c r="D295" s="489"/>
      <c r="E295" s="487" t="s">
        <v>35</v>
      </c>
      <c r="F295" s="489"/>
      <c r="G295" s="66"/>
      <c r="H295" s="66"/>
      <c r="I295" s="66"/>
      <c r="J295" s="66"/>
    </row>
    <row r="296" spans="1:8" ht="13.5" thickBot="1">
      <c r="A296" s="257" t="s">
        <v>3</v>
      </c>
      <c r="B296" s="258" t="s">
        <v>4</v>
      </c>
      <c r="C296" s="262" t="s">
        <v>36</v>
      </c>
      <c r="D296" s="259" t="s">
        <v>5</v>
      </c>
      <c r="E296" s="258" t="s">
        <v>37</v>
      </c>
      <c r="F296" s="260" t="s">
        <v>38</v>
      </c>
      <c r="G296" s="75" t="s">
        <v>77</v>
      </c>
      <c r="H296" s="75"/>
    </row>
    <row r="297" spans="1:8" ht="13.5" thickTop="1">
      <c r="A297" s="76">
        <v>1</v>
      </c>
      <c r="B297" s="255">
        <f>D297-B287</f>
        <v>2</v>
      </c>
      <c r="C297" s="312">
        <f>(B297+D297)/2</f>
        <v>57</v>
      </c>
      <c r="D297" s="252">
        <f>B278</f>
        <v>112</v>
      </c>
      <c r="E297" s="70">
        <f>COUNTIF($B$10:$B$262,"&lt;112")</f>
        <v>0</v>
      </c>
      <c r="F297" s="104">
        <f>E297*100/$E$312</f>
        <v>0</v>
      </c>
      <c r="G297" s="65">
        <f>C297/1000</f>
        <v>0.057</v>
      </c>
      <c r="H297" s="15">
        <f>F297</f>
        <v>0</v>
      </c>
    </row>
    <row r="298" spans="1:8" ht="12.75">
      <c r="A298" s="70">
        <v>2</v>
      </c>
      <c r="B298" s="115">
        <f>B297+$B$287</f>
        <v>112</v>
      </c>
      <c r="C298" s="249">
        <f>C297+$B$287</f>
        <v>167</v>
      </c>
      <c r="D298" s="253">
        <f>D297+$B$287</f>
        <v>222</v>
      </c>
      <c r="E298" s="131">
        <f>COUNTIF($B$10:$B$262,"&lt;222")-SUM($E$297:E297)</f>
        <v>3</v>
      </c>
      <c r="F298" s="104">
        <f aca="true" t="shared" si="0" ref="F298:F311">E298*100/$E$312</f>
        <v>1.1857707509881423</v>
      </c>
      <c r="G298" s="65">
        <f aca="true" t="shared" si="1" ref="G298:G311">C298/1000</f>
        <v>0.167</v>
      </c>
      <c r="H298" s="15">
        <f>H297+F298</f>
        <v>1.1857707509881423</v>
      </c>
    </row>
    <row r="299" spans="1:8" ht="12.75">
      <c r="A299" s="76">
        <v>3</v>
      </c>
      <c r="B299" s="115">
        <f aca="true" t="shared" si="2" ref="B299:B311">B298+$B$287</f>
        <v>222</v>
      </c>
      <c r="C299" s="249">
        <f aca="true" t="shared" si="3" ref="C299:C311">C298+$B$287</f>
        <v>277</v>
      </c>
      <c r="D299" s="253">
        <f aca="true" t="shared" si="4" ref="D299:D311">D298+$B$287</f>
        <v>332</v>
      </c>
      <c r="E299" s="131">
        <f>COUNTIF($B$10:$B$262,"&lt;332")-SUM($E$297:E298)</f>
        <v>4</v>
      </c>
      <c r="F299" s="104">
        <f t="shared" si="0"/>
        <v>1.5810276679841897</v>
      </c>
      <c r="G299" s="65">
        <f t="shared" si="1"/>
        <v>0.277</v>
      </c>
      <c r="H299" s="15">
        <f aca="true" t="shared" si="5" ref="H299:H311">H298+F299</f>
        <v>2.766798418972332</v>
      </c>
    </row>
    <row r="300" spans="1:8" ht="12.75">
      <c r="A300" s="70">
        <v>4</v>
      </c>
      <c r="B300" s="115">
        <f t="shared" si="2"/>
        <v>332</v>
      </c>
      <c r="C300" s="249">
        <f t="shared" si="3"/>
        <v>387</v>
      </c>
      <c r="D300" s="253">
        <f t="shared" si="4"/>
        <v>442</v>
      </c>
      <c r="E300" s="131">
        <f>COUNTIF($B$10:$B$262,"&lt;442")-SUM($E$297:E299)</f>
        <v>10</v>
      </c>
      <c r="F300" s="104">
        <f t="shared" si="0"/>
        <v>3.952569169960474</v>
      </c>
      <c r="G300" s="65">
        <f t="shared" si="1"/>
        <v>0.387</v>
      </c>
      <c r="H300" s="15">
        <f t="shared" si="5"/>
        <v>6.719367588932807</v>
      </c>
    </row>
    <row r="301" spans="1:8" ht="12.75">
      <c r="A301" s="76">
        <v>5</v>
      </c>
      <c r="B301" s="115">
        <f t="shared" si="2"/>
        <v>442</v>
      </c>
      <c r="C301" s="249">
        <f t="shared" si="3"/>
        <v>497</v>
      </c>
      <c r="D301" s="253">
        <f t="shared" si="4"/>
        <v>552</v>
      </c>
      <c r="E301" s="131">
        <f>COUNTIF($B$10:$B$262,"&lt;552")-SUM($E$297:E300)</f>
        <v>18</v>
      </c>
      <c r="F301" s="104">
        <f t="shared" si="0"/>
        <v>7.1146245059288535</v>
      </c>
      <c r="G301" s="65">
        <f t="shared" si="1"/>
        <v>0.497</v>
      </c>
      <c r="H301" s="15">
        <f t="shared" si="5"/>
        <v>13.83399209486166</v>
      </c>
    </row>
    <row r="302" spans="1:8" ht="12.75">
      <c r="A302" s="70">
        <v>6</v>
      </c>
      <c r="B302" s="115">
        <f t="shared" si="2"/>
        <v>552</v>
      </c>
      <c r="C302" s="249">
        <f t="shared" si="3"/>
        <v>607</v>
      </c>
      <c r="D302" s="253">
        <f t="shared" si="4"/>
        <v>662</v>
      </c>
      <c r="E302" s="131">
        <f>COUNTIF($B$10:$B$262,"&lt;662")-SUM($E$297:E301)</f>
        <v>29</v>
      </c>
      <c r="F302" s="104">
        <f t="shared" si="0"/>
        <v>11.462450592885375</v>
      </c>
      <c r="G302" s="65">
        <f t="shared" si="1"/>
        <v>0.607</v>
      </c>
      <c r="H302" s="15">
        <f t="shared" si="5"/>
        <v>25.296442687747035</v>
      </c>
    </row>
    <row r="303" spans="1:8" ht="12.75">
      <c r="A303" s="76">
        <v>7</v>
      </c>
      <c r="B303" s="115">
        <f t="shared" si="2"/>
        <v>662</v>
      </c>
      <c r="C303" s="249">
        <f t="shared" si="3"/>
        <v>717</v>
      </c>
      <c r="D303" s="253">
        <f t="shared" si="4"/>
        <v>772</v>
      </c>
      <c r="E303" s="131">
        <f>COUNTIF($B$10:$B$262,"&lt;772")-SUM($E$297:E302)</f>
        <v>37</v>
      </c>
      <c r="F303" s="104">
        <f t="shared" si="0"/>
        <v>14.624505928853756</v>
      </c>
      <c r="G303" s="65">
        <f t="shared" si="1"/>
        <v>0.717</v>
      </c>
      <c r="H303" s="15">
        <f t="shared" si="5"/>
        <v>39.92094861660079</v>
      </c>
    </row>
    <row r="304" spans="1:8" ht="12.75">
      <c r="A304" s="70">
        <v>8</v>
      </c>
      <c r="B304" s="115">
        <f t="shared" si="2"/>
        <v>772</v>
      </c>
      <c r="C304" s="249">
        <f t="shared" si="3"/>
        <v>827</v>
      </c>
      <c r="D304" s="253">
        <f t="shared" si="4"/>
        <v>882</v>
      </c>
      <c r="E304" s="131">
        <f>COUNTIF($B$10:$B$262,"&lt;882")-SUM($E$297:E303)</f>
        <v>54</v>
      </c>
      <c r="F304" s="104">
        <f t="shared" si="0"/>
        <v>21.343873517786562</v>
      </c>
      <c r="G304" s="65">
        <f t="shared" si="1"/>
        <v>0.827</v>
      </c>
      <c r="H304" s="15">
        <f t="shared" si="5"/>
        <v>61.26482213438735</v>
      </c>
    </row>
    <row r="305" spans="1:8" ht="12.75">
      <c r="A305" s="76">
        <v>9</v>
      </c>
      <c r="B305" s="115">
        <f t="shared" si="2"/>
        <v>882</v>
      </c>
      <c r="C305" s="249">
        <f t="shared" si="3"/>
        <v>937</v>
      </c>
      <c r="D305" s="253">
        <f t="shared" si="4"/>
        <v>992</v>
      </c>
      <c r="E305" s="131">
        <f>COUNTIF($B$10:$B$262,"&lt;992")-SUM($E$297:E304)</f>
        <v>44</v>
      </c>
      <c r="F305" s="104">
        <f t="shared" si="0"/>
        <v>17.391304347826086</v>
      </c>
      <c r="G305" s="65">
        <f t="shared" si="1"/>
        <v>0.937</v>
      </c>
      <c r="H305" s="15">
        <f t="shared" si="5"/>
        <v>78.65612648221344</v>
      </c>
    </row>
    <row r="306" spans="1:8" ht="12.75">
      <c r="A306" s="70">
        <v>10</v>
      </c>
      <c r="B306" s="115">
        <f t="shared" si="2"/>
        <v>992</v>
      </c>
      <c r="C306" s="249">
        <f t="shared" si="3"/>
        <v>1047</v>
      </c>
      <c r="D306" s="253">
        <f t="shared" si="4"/>
        <v>1102</v>
      </c>
      <c r="E306" s="131">
        <f>COUNTIF($B$10:$B$262,"&lt;1102")-SUM($E$297:E305)</f>
        <v>26</v>
      </c>
      <c r="F306" s="104">
        <f t="shared" si="0"/>
        <v>10.276679841897232</v>
      </c>
      <c r="G306" s="65">
        <f t="shared" si="1"/>
        <v>1.047</v>
      </c>
      <c r="H306" s="15">
        <f t="shared" si="5"/>
        <v>88.93280632411067</v>
      </c>
    </row>
    <row r="307" spans="1:8" ht="12.75">
      <c r="A307" s="76">
        <v>11</v>
      </c>
      <c r="B307" s="115">
        <f t="shared" si="2"/>
        <v>1102</v>
      </c>
      <c r="C307" s="249">
        <f t="shared" si="3"/>
        <v>1157</v>
      </c>
      <c r="D307" s="253">
        <f t="shared" si="4"/>
        <v>1212</v>
      </c>
      <c r="E307" s="131">
        <f>COUNTIF($B$10:$B$262,"&lt;1212")-SUM($E$297:E306)</f>
        <v>16</v>
      </c>
      <c r="F307" s="104">
        <f t="shared" si="0"/>
        <v>6.324110671936759</v>
      </c>
      <c r="G307" s="65">
        <f t="shared" si="1"/>
        <v>1.157</v>
      </c>
      <c r="H307" s="15">
        <f t="shared" si="5"/>
        <v>95.25691699604744</v>
      </c>
    </row>
    <row r="308" spans="1:8" ht="12.75">
      <c r="A308" s="70">
        <v>12</v>
      </c>
      <c r="B308" s="115">
        <f t="shared" si="2"/>
        <v>1212</v>
      </c>
      <c r="C308" s="249">
        <f t="shared" si="3"/>
        <v>1267</v>
      </c>
      <c r="D308" s="253">
        <f t="shared" si="4"/>
        <v>1322</v>
      </c>
      <c r="E308" s="131">
        <f>COUNTIF($B$10:$B$262,"&lt;1322")-SUM($E$297:E307)</f>
        <v>7</v>
      </c>
      <c r="F308" s="104">
        <f t="shared" si="0"/>
        <v>2.766798418972332</v>
      </c>
      <c r="G308" s="65">
        <f t="shared" si="1"/>
        <v>1.267</v>
      </c>
      <c r="H308" s="15">
        <f t="shared" si="5"/>
        <v>98.02371541501977</v>
      </c>
    </row>
    <row r="309" spans="1:8" ht="12.75">
      <c r="A309" s="76">
        <v>13</v>
      </c>
      <c r="B309" s="115">
        <f t="shared" si="2"/>
        <v>1322</v>
      </c>
      <c r="C309" s="249">
        <f t="shared" si="3"/>
        <v>1377</v>
      </c>
      <c r="D309" s="253">
        <f t="shared" si="4"/>
        <v>1432</v>
      </c>
      <c r="E309" s="131">
        <f>COUNTIF($B$10:$B$262,"&lt;1432")-SUM($E$297:E308)</f>
        <v>3</v>
      </c>
      <c r="F309" s="104">
        <f t="shared" si="0"/>
        <v>1.1857707509881423</v>
      </c>
      <c r="G309" s="65">
        <f t="shared" si="1"/>
        <v>1.377</v>
      </c>
      <c r="H309" s="15">
        <f t="shared" si="5"/>
        <v>99.2094861660079</v>
      </c>
    </row>
    <row r="310" spans="1:8" ht="12.75">
      <c r="A310" s="70">
        <v>14</v>
      </c>
      <c r="B310" s="115">
        <f t="shared" si="2"/>
        <v>1432</v>
      </c>
      <c r="C310" s="249">
        <f t="shared" si="3"/>
        <v>1487</v>
      </c>
      <c r="D310" s="253">
        <f t="shared" si="4"/>
        <v>1542</v>
      </c>
      <c r="E310" s="131">
        <f>COUNTIF($B$10:$B$262,"&lt;1542")-SUM($E$297:E309)</f>
        <v>2</v>
      </c>
      <c r="F310" s="104">
        <f t="shared" si="0"/>
        <v>0.7905138339920948</v>
      </c>
      <c r="G310" s="65">
        <f t="shared" si="1"/>
        <v>1.487</v>
      </c>
      <c r="H310" s="15">
        <f t="shared" si="5"/>
        <v>100</v>
      </c>
    </row>
    <row r="311" spans="1:8" ht="13.5" thickBot="1">
      <c r="A311" s="250">
        <v>15</v>
      </c>
      <c r="B311" s="256">
        <f t="shared" si="2"/>
        <v>1542</v>
      </c>
      <c r="C311" s="251">
        <f t="shared" si="3"/>
        <v>1597</v>
      </c>
      <c r="D311" s="254">
        <f t="shared" si="4"/>
        <v>1652</v>
      </c>
      <c r="E311" s="311">
        <f>COUNTIF($B$10:$B$262,"&lt;1652")-SUM($E$297:E310)</f>
        <v>0</v>
      </c>
      <c r="F311" s="107">
        <f t="shared" si="0"/>
        <v>0</v>
      </c>
      <c r="G311" s="65">
        <f t="shared" si="1"/>
        <v>1.597</v>
      </c>
      <c r="H311" s="15">
        <f t="shared" si="5"/>
        <v>100</v>
      </c>
    </row>
    <row r="312" spans="4:8" ht="12.75">
      <c r="D312" s="67" t="s">
        <v>55</v>
      </c>
      <c r="E312" s="71">
        <f>SUM(E297:E311)</f>
        <v>253</v>
      </c>
      <c r="F312" s="110">
        <f>SUM(F297:F311)</f>
        <v>100</v>
      </c>
      <c r="G312" s="65"/>
      <c r="H312" s="65"/>
    </row>
    <row r="313" spans="7:8" ht="12.75">
      <c r="G313" s="66"/>
      <c r="H313" s="1"/>
    </row>
    <row r="314" spans="7:9" ht="12.75">
      <c r="G314" s="66"/>
      <c r="H314" s="66"/>
      <c r="I314" s="66"/>
    </row>
    <row r="340" ht="12.75">
      <c r="B340" s="3" t="s">
        <v>228</v>
      </c>
    </row>
    <row r="343" ht="12.75">
      <c r="A343" s="3" t="s">
        <v>229</v>
      </c>
    </row>
    <row r="344" spans="1:7" ht="12.75">
      <c r="A344" s="272"/>
      <c r="B344" s="272"/>
      <c r="C344" s="245" t="s">
        <v>35</v>
      </c>
      <c r="D344" s="273"/>
      <c r="E344" s="274"/>
      <c r="F344" s="245"/>
      <c r="G344" s="273"/>
    </row>
    <row r="345" spans="1:7" ht="13.5" thickBot="1">
      <c r="A345" s="275" t="s">
        <v>3</v>
      </c>
      <c r="B345" s="275"/>
      <c r="C345" s="276" t="s">
        <v>37</v>
      </c>
      <c r="D345" s="277"/>
      <c r="E345" s="278"/>
      <c r="F345" s="276"/>
      <c r="G345" s="277"/>
    </row>
    <row r="346" spans="1:8" ht="13.5" thickTop="1">
      <c r="A346" s="92">
        <f aca="true" t="shared" si="6" ref="A346:A360">A297</f>
        <v>1</v>
      </c>
      <c r="B346" s="279">
        <f>C297</f>
        <v>57</v>
      </c>
      <c r="C346" s="10">
        <f>E297</f>
        <v>0</v>
      </c>
      <c r="D346" s="280">
        <f>C346*B346</f>
        <v>0</v>
      </c>
      <c r="E346" s="281">
        <f aca="true" t="shared" si="7" ref="E346:E360">C346*(B346-$C$363)^2</f>
        <v>0</v>
      </c>
      <c r="F346" s="282">
        <f aca="true" t="shared" si="8" ref="F346:F360">C346*(((B346-$C$363)/$G$363)^3)</f>
        <v>0</v>
      </c>
      <c r="G346" s="283">
        <f aca="true" t="shared" si="9" ref="G346:G360">C346*(((B346-$C$363)/$G$363)^4)</f>
        <v>0</v>
      </c>
      <c r="H346">
        <f>C346</f>
        <v>0</v>
      </c>
    </row>
    <row r="347" spans="1:8" ht="12.75">
      <c r="A347" s="92">
        <f t="shared" si="6"/>
        <v>2</v>
      </c>
      <c r="B347" s="279">
        <f>C298</f>
        <v>167</v>
      </c>
      <c r="C347" s="10">
        <f aca="true" t="shared" si="10" ref="C347:C360">E298</f>
        <v>3</v>
      </c>
      <c r="D347" s="280">
        <f aca="true" t="shared" si="11" ref="D347:D360">C347*B347</f>
        <v>501</v>
      </c>
      <c r="E347" s="281">
        <f t="shared" si="7"/>
        <v>1259035.9168241967</v>
      </c>
      <c r="F347" s="282">
        <f t="shared" si="8"/>
        <v>-56.76550718485106</v>
      </c>
      <c r="G347" s="283">
        <f t="shared" si="9"/>
        <v>151.2651718503375</v>
      </c>
      <c r="H347">
        <f>H346+C347</f>
        <v>3</v>
      </c>
    </row>
    <row r="348" spans="1:8" ht="12.75">
      <c r="A348" s="92">
        <f t="shared" si="6"/>
        <v>3</v>
      </c>
      <c r="B348" s="279">
        <f aca="true" t="shared" si="12" ref="B348:B360">C299</f>
        <v>277</v>
      </c>
      <c r="C348" s="10">
        <f t="shared" si="10"/>
        <v>4</v>
      </c>
      <c r="D348" s="280">
        <f t="shared" si="11"/>
        <v>1108</v>
      </c>
      <c r="E348" s="281">
        <f t="shared" si="7"/>
        <v>1157027.5992438563</v>
      </c>
      <c r="F348" s="282">
        <f t="shared" si="8"/>
        <v>-43.30854095299716</v>
      </c>
      <c r="G348" s="283">
        <f t="shared" si="9"/>
        <v>95.81012495888407</v>
      </c>
      <c r="H348">
        <f aca="true" t="shared" si="13" ref="H348:H353">H347+C348</f>
        <v>7</v>
      </c>
    </row>
    <row r="349" spans="1:8" ht="12.75">
      <c r="A349" s="92">
        <f t="shared" si="6"/>
        <v>4</v>
      </c>
      <c r="B349" s="279">
        <f t="shared" si="12"/>
        <v>387</v>
      </c>
      <c r="C349" s="10">
        <f t="shared" si="10"/>
        <v>10</v>
      </c>
      <c r="D349" s="280">
        <f t="shared" si="11"/>
        <v>3870</v>
      </c>
      <c r="E349" s="281">
        <f t="shared" si="7"/>
        <v>1830351.6068052931</v>
      </c>
      <c r="F349" s="282">
        <f t="shared" si="8"/>
        <v>-54.49915364271412</v>
      </c>
      <c r="G349" s="283">
        <f t="shared" si="9"/>
        <v>95.90759716537589</v>
      </c>
      <c r="H349">
        <f t="shared" si="13"/>
        <v>17</v>
      </c>
    </row>
    <row r="350" spans="1:8" ht="12.75">
      <c r="A350" s="92">
        <f t="shared" si="6"/>
        <v>5</v>
      </c>
      <c r="B350" s="279">
        <f t="shared" si="12"/>
        <v>497</v>
      </c>
      <c r="C350" s="10">
        <f t="shared" si="10"/>
        <v>18</v>
      </c>
      <c r="D350" s="280">
        <f t="shared" si="11"/>
        <v>8946</v>
      </c>
      <c r="E350" s="281">
        <f t="shared" si="7"/>
        <v>1818241.5879017015</v>
      </c>
      <c r="F350" s="282">
        <f t="shared" si="8"/>
        <v>-40.21879907717779</v>
      </c>
      <c r="G350" s="283">
        <f t="shared" si="9"/>
        <v>52.57927938562599</v>
      </c>
      <c r="H350">
        <f t="shared" si="13"/>
        <v>35</v>
      </c>
    </row>
    <row r="351" spans="1:8" ht="12.75">
      <c r="A351" s="92">
        <f t="shared" si="6"/>
        <v>6</v>
      </c>
      <c r="B351" s="279">
        <f t="shared" si="12"/>
        <v>607</v>
      </c>
      <c r="C351" s="10">
        <f t="shared" si="10"/>
        <v>29</v>
      </c>
      <c r="D351" s="280">
        <f t="shared" si="11"/>
        <v>17603</v>
      </c>
      <c r="E351" s="281">
        <f t="shared" si="7"/>
        <v>1252558.7901701324</v>
      </c>
      <c r="F351" s="282">
        <f t="shared" si="8"/>
        <v>-18.116994408610807</v>
      </c>
      <c r="G351" s="283">
        <f t="shared" si="9"/>
        <v>15.487531442839131</v>
      </c>
      <c r="H351">
        <f t="shared" si="13"/>
        <v>64</v>
      </c>
    </row>
    <row r="352" spans="1:8" ht="12.75">
      <c r="A352" s="92">
        <f t="shared" si="6"/>
        <v>7</v>
      </c>
      <c r="B352" s="279">
        <f t="shared" si="12"/>
        <v>717</v>
      </c>
      <c r="C352" s="10">
        <f t="shared" si="10"/>
        <v>37</v>
      </c>
      <c r="D352" s="280">
        <f t="shared" si="11"/>
        <v>26529</v>
      </c>
      <c r="E352" s="281">
        <f t="shared" si="7"/>
        <v>354087.90170132334</v>
      </c>
      <c r="F352" s="282">
        <f t="shared" si="8"/>
        <v>-2.41075869017987</v>
      </c>
      <c r="G352" s="283">
        <f t="shared" si="9"/>
        <v>0.9700729915165259</v>
      </c>
      <c r="H352">
        <f t="shared" si="13"/>
        <v>101</v>
      </c>
    </row>
    <row r="353" spans="1:9" ht="12.75">
      <c r="A353" s="92">
        <f t="shared" si="6"/>
        <v>8</v>
      </c>
      <c r="B353" s="279">
        <f t="shared" si="12"/>
        <v>827</v>
      </c>
      <c r="C353" s="10">
        <f t="shared" si="10"/>
        <v>54</v>
      </c>
      <c r="D353" s="280">
        <f t="shared" si="11"/>
        <v>44658</v>
      </c>
      <c r="E353" s="281">
        <f t="shared" si="7"/>
        <v>8003.0245746691735</v>
      </c>
      <c r="F353" s="282">
        <f t="shared" si="8"/>
        <v>0.006780665435589622</v>
      </c>
      <c r="G353" s="283">
        <f t="shared" si="9"/>
        <v>0.0003395459087452705</v>
      </c>
      <c r="H353">
        <f t="shared" si="13"/>
        <v>155</v>
      </c>
      <c r="I353" s="4">
        <f>SUM(F346:F352)</f>
        <v>-215.3197539565308</v>
      </c>
    </row>
    <row r="354" spans="1:9" ht="12.75">
      <c r="A354" s="92">
        <f t="shared" si="6"/>
        <v>9</v>
      </c>
      <c r="B354" s="279">
        <f t="shared" si="12"/>
        <v>937</v>
      </c>
      <c r="C354" s="10">
        <f t="shared" si="10"/>
        <v>44</v>
      </c>
      <c r="D354" s="280">
        <f t="shared" si="11"/>
        <v>41228</v>
      </c>
      <c r="E354" s="281">
        <f t="shared" si="7"/>
        <v>656764.4612476369</v>
      </c>
      <c r="F354" s="282">
        <f t="shared" si="8"/>
        <v>5.584394603760403</v>
      </c>
      <c r="G354" s="283">
        <f t="shared" si="9"/>
        <v>2.8064064695058173</v>
      </c>
      <c r="I354" s="4">
        <f>SUM(F354:F360)</f>
        <v>197.2515274074363</v>
      </c>
    </row>
    <row r="355" spans="1:7" ht="12.75">
      <c r="A355" s="92">
        <f t="shared" si="6"/>
        <v>10</v>
      </c>
      <c r="B355" s="279">
        <f t="shared" si="12"/>
        <v>1047</v>
      </c>
      <c r="C355" s="10">
        <f t="shared" si="10"/>
        <v>26</v>
      </c>
      <c r="D355" s="280">
        <f t="shared" si="11"/>
        <v>27222</v>
      </c>
      <c r="E355" s="281">
        <f t="shared" si="7"/>
        <v>1401522.8733459357</v>
      </c>
      <c r="F355" s="282">
        <f t="shared" si="8"/>
        <v>22.646525549930207</v>
      </c>
      <c r="G355" s="283">
        <f t="shared" si="9"/>
        <v>21.627732669859792</v>
      </c>
    </row>
    <row r="356" spans="1:7" ht="12.75">
      <c r="A356" s="92">
        <f t="shared" si="6"/>
        <v>11</v>
      </c>
      <c r="B356" s="279">
        <f t="shared" si="12"/>
        <v>1157</v>
      </c>
      <c r="C356" s="10">
        <f t="shared" si="10"/>
        <v>16</v>
      </c>
      <c r="D356" s="280">
        <f t="shared" si="11"/>
        <v>18512</v>
      </c>
      <c r="E356" s="281">
        <f t="shared" si="7"/>
        <v>1873327.788279773</v>
      </c>
      <c r="F356" s="282">
        <f t="shared" si="8"/>
        <v>44.611686569056936</v>
      </c>
      <c r="G356" s="283">
        <f t="shared" si="9"/>
        <v>62.7901511979877</v>
      </c>
    </row>
    <row r="357" spans="1:7" ht="12.75">
      <c r="A357" s="92">
        <f t="shared" si="6"/>
        <v>12</v>
      </c>
      <c r="B357" s="279">
        <f t="shared" si="12"/>
        <v>1267</v>
      </c>
      <c r="C357" s="10">
        <f t="shared" si="10"/>
        <v>7</v>
      </c>
      <c r="D357" s="280">
        <f t="shared" si="11"/>
        <v>8869</v>
      </c>
      <c r="E357" s="281">
        <f t="shared" si="7"/>
        <v>1431228.7334593572</v>
      </c>
      <c r="F357" s="282">
        <f t="shared" si="8"/>
        <v>45.040429212367144</v>
      </c>
      <c r="G357" s="283">
        <f t="shared" si="9"/>
        <v>83.77298952315044</v>
      </c>
    </row>
    <row r="358" spans="1:7" ht="12.75">
      <c r="A358" s="92">
        <f t="shared" si="6"/>
        <v>13</v>
      </c>
      <c r="B358" s="279">
        <f t="shared" si="12"/>
        <v>1377</v>
      </c>
      <c r="C358" s="10">
        <f t="shared" si="10"/>
        <v>3</v>
      </c>
      <c r="D358" s="280">
        <f t="shared" si="11"/>
        <v>4131</v>
      </c>
      <c r="E358" s="281">
        <f t="shared" si="7"/>
        <v>948118.5255198487</v>
      </c>
      <c r="F358" s="282">
        <f t="shared" si="8"/>
        <v>37.095505357846044</v>
      </c>
      <c r="G358" s="283">
        <f t="shared" si="9"/>
        <v>85.7803810249041</v>
      </c>
    </row>
    <row r="359" spans="1:7" ht="12.75">
      <c r="A359" s="92">
        <f t="shared" si="6"/>
        <v>14</v>
      </c>
      <c r="B359" s="279">
        <f t="shared" si="12"/>
        <v>1487</v>
      </c>
      <c r="C359" s="10">
        <f t="shared" si="10"/>
        <v>2</v>
      </c>
      <c r="D359" s="280">
        <f t="shared" si="11"/>
        <v>2974</v>
      </c>
      <c r="E359" s="281">
        <f t="shared" si="7"/>
        <v>903635.538752363</v>
      </c>
      <c r="F359" s="282">
        <f t="shared" si="8"/>
        <v>42.272986114475586</v>
      </c>
      <c r="G359" s="283">
        <f t="shared" si="9"/>
        <v>116.8800989875142</v>
      </c>
    </row>
    <row r="360" spans="1:7" ht="13.5" thickBot="1">
      <c r="A360" s="284">
        <f t="shared" si="6"/>
        <v>15</v>
      </c>
      <c r="B360" s="313">
        <f t="shared" si="12"/>
        <v>1597</v>
      </c>
      <c r="C360" s="285">
        <f t="shared" si="10"/>
        <v>0</v>
      </c>
      <c r="D360" s="286">
        <f t="shared" si="11"/>
        <v>0</v>
      </c>
      <c r="E360" s="287">
        <f t="shared" si="7"/>
        <v>0</v>
      </c>
      <c r="F360" s="288">
        <f t="shared" si="8"/>
        <v>0</v>
      </c>
      <c r="G360" s="289">
        <f t="shared" si="9"/>
        <v>0</v>
      </c>
    </row>
    <row r="361" spans="1:7" ht="12.75">
      <c r="A361" s="269" t="s">
        <v>39</v>
      </c>
      <c r="B361" s="290"/>
      <c r="C361" s="10">
        <f>SUM(C346:C360)</f>
        <v>253</v>
      </c>
      <c r="D361" s="204"/>
      <c r="E361" s="269" t="s">
        <v>42</v>
      </c>
      <c r="F361" s="204"/>
      <c r="G361" s="291">
        <f>SUM(E346:E360)</f>
        <v>14893904.347826086</v>
      </c>
    </row>
    <row r="362" spans="1:7" ht="12.75">
      <c r="A362" s="269" t="s">
        <v>40</v>
      </c>
      <c r="B362" s="290"/>
      <c r="C362" s="292">
        <f>SUM(D346:D360)</f>
        <v>206151</v>
      </c>
      <c r="D362" s="204"/>
      <c r="E362" s="269" t="s">
        <v>43</v>
      </c>
      <c r="F362" s="204"/>
      <c r="G362" s="293">
        <f>G361/(C361-1)</f>
        <v>59102.795031055895</v>
      </c>
    </row>
    <row r="363" spans="1:7" ht="12.75">
      <c r="A363" s="269" t="s">
        <v>41</v>
      </c>
      <c r="B363" s="290"/>
      <c r="C363" s="294">
        <f>C362/C361</f>
        <v>814.8260869565217</v>
      </c>
      <c r="D363" s="204"/>
      <c r="E363" s="269" t="s">
        <v>44</v>
      </c>
      <c r="F363" s="204"/>
      <c r="G363" s="294">
        <f>SQRT(G362)</f>
        <v>243.11066416563443</v>
      </c>
    </row>
    <row r="364" spans="1:7" ht="12.75">
      <c r="A364" s="269" t="s">
        <v>12</v>
      </c>
      <c r="B364" s="290"/>
      <c r="C364" s="294">
        <f>D370</f>
        <v>824.9629629629629</v>
      </c>
      <c r="D364" s="204"/>
      <c r="E364" s="241" t="s">
        <v>17</v>
      </c>
      <c r="F364" s="204"/>
      <c r="G364" s="282">
        <f>((C361/((C361-1)*(C361-2))))*(SUM(F346:F360))</f>
        <v>-0.07224349915521561</v>
      </c>
    </row>
    <row r="365" spans="1:7" ht="12.75">
      <c r="A365" s="270" t="s">
        <v>13</v>
      </c>
      <c r="B365" s="295"/>
      <c r="C365" s="296">
        <f>D378</f>
        <v>841.2592592592592</v>
      </c>
      <c r="D365" s="297"/>
      <c r="E365" s="271" t="s">
        <v>16</v>
      </c>
      <c r="F365" s="297"/>
      <c r="G365" s="298">
        <f>((C361*(C361+1))/((C361-1)*(C361-2)*(C361-3)))*(SUM(G346:G360))-(((3*(C361-1)^2)/((C361-2)*(C361-3))))</f>
        <v>0.15684612315741076</v>
      </c>
    </row>
    <row r="367" ht="12.75">
      <c r="F367" s="145"/>
    </row>
    <row r="368" spans="4:7" ht="12.75">
      <c r="D368" s="66"/>
      <c r="E368" s="66"/>
      <c r="F368" s="1"/>
      <c r="G368" s="66"/>
    </row>
    <row r="369" spans="4:7" ht="12.75">
      <c r="D369" s="66"/>
      <c r="E369" s="66"/>
      <c r="F369" s="1"/>
      <c r="G369" s="66"/>
    </row>
    <row r="370" spans="1:7" ht="13.5" thickBot="1">
      <c r="A370" s="263" t="s">
        <v>12</v>
      </c>
      <c r="B370" s="264"/>
      <c r="C370" s="264"/>
      <c r="D370" s="265">
        <f>D372+((D371-D373)/D374)*D375</f>
        <v>824.9629629629629</v>
      </c>
      <c r="E370" s="66"/>
      <c r="G370" s="66"/>
    </row>
    <row r="371" spans="1:7" ht="12.75">
      <c r="A371" s="370" t="s">
        <v>231</v>
      </c>
      <c r="B371" s="66"/>
      <c r="C371" s="66"/>
      <c r="D371" s="70">
        <f>(C361+1)/2</f>
        <v>127</v>
      </c>
      <c r="E371" s="66"/>
      <c r="F371" s="145"/>
      <c r="G371" s="66"/>
    </row>
    <row r="372" spans="1:7" ht="12.75">
      <c r="A372" s="370" t="s">
        <v>230</v>
      </c>
      <c r="B372" s="66"/>
      <c r="C372" s="66"/>
      <c r="D372" s="115">
        <f>B304</f>
        <v>772</v>
      </c>
      <c r="E372" s="66"/>
      <c r="F372" s="310"/>
      <c r="G372" s="66"/>
    </row>
    <row r="373" spans="1:7" ht="12.75">
      <c r="A373" s="370" t="s">
        <v>232</v>
      </c>
      <c r="B373" s="66"/>
      <c r="C373" s="66"/>
      <c r="D373" s="70">
        <f>SUM(C346:C352)</f>
        <v>101</v>
      </c>
      <c r="E373" s="66"/>
      <c r="F373" s="145"/>
      <c r="G373" s="66"/>
    </row>
    <row r="374" spans="1:7" ht="12.75">
      <c r="A374" s="370" t="s">
        <v>233</v>
      </c>
      <c r="B374" s="66"/>
      <c r="C374" s="66"/>
      <c r="D374" s="70">
        <f>C353</f>
        <v>54</v>
      </c>
      <c r="E374" s="66"/>
      <c r="F374" s="145"/>
      <c r="G374" s="66"/>
    </row>
    <row r="375" spans="1:7" ht="12.75">
      <c r="A375" s="365" t="s">
        <v>234</v>
      </c>
      <c r="B375" s="68"/>
      <c r="C375" s="68"/>
      <c r="D375" s="114">
        <f>B287</f>
        <v>110</v>
      </c>
      <c r="E375" s="66"/>
      <c r="F375" s="17"/>
      <c r="G375" s="66"/>
    </row>
    <row r="376" spans="4:7" ht="12.75">
      <c r="D376" s="66"/>
      <c r="E376" s="66"/>
      <c r="F376" s="17"/>
      <c r="G376" s="66"/>
    </row>
    <row r="377" spans="4:7" ht="12.75">
      <c r="D377" s="66"/>
      <c r="E377" s="66"/>
      <c r="F377" s="17"/>
      <c r="G377" s="66"/>
    </row>
    <row r="378" spans="1:7" ht="13.5" thickBot="1">
      <c r="A378" s="267" t="s">
        <v>13</v>
      </c>
      <c r="B378" s="266"/>
      <c r="C378" s="266"/>
      <c r="D378" s="268">
        <f>D379+((D380-D381)/((D380-D381)+(D380-D382)))*D383</f>
        <v>841.2592592592592</v>
      </c>
      <c r="E378" s="66"/>
      <c r="F378" s="17"/>
      <c r="G378" s="66"/>
    </row>
    <row r="379" spans="1:7" ht="13.5" thickTop="1">
      <c r="A379" s="370" t="s">
        <v>235</v>
      </c>
      <c r="B379" s="66"/>
      <c r="C379" s="66"/>
      <c r="D379" s="131">
        <f>B304</f>
        <v>772</v>
      </c>
      <c r="F379" s="1"/>
      <c r="G379" s="66"/>
    </row>
    <row r="380" spans="1:7" ht="12.75">
      <c r="A380" s="370" t="s">
        <v>236</v>
      </c>
      <c r="B380" s="66"/>
      <c r="C380" s="66"/>
      <c r="D380" s="70">
        <f>C353</f>
        <v>54</v>
      </c>
      <c r="F380" s="66"/>
      <c r="G380" s="66"/>
    </row>
    <row r="381" spans="1:7" ht="12.75">
      <c r="A381" s="370" t="s">
        <v>237</v>
      </c>
      <c r="B381" s="66"/>
      <c r="C381" s="66"/>
      <c r="D381" s="70">
        <f>C352</f>
        <v>37</v>
      </c>
      <c r="F381" s="66"/>
      <c r="G381" s="66"/>
    </row>
    <row r="382" spans="1:7" ht="12.75">
      <c r="A382" s="370" t="s">
        <v>238</v>
      </c>
      <c r="B382" s="66"/>
      <c r="C382" s="66"/>
      <c r="D382" s="70">
        <f>C354</f>
        <v>44</v>
      </c>
      <c r="E382" s="66"/>
      <c r="F382" s="66"/>
      <c r="G382" s="66"/>
    </row>
    <row r="383" spans="1:7" ht="12.75">
      <c r="A383" s="365" t="s">
        <v>239</v>
      </c>
      <c r="B383" s="68"/>
      <c r="C383" s="68"/>
      <c r="D383" s="114">
        <f>D375</f>
        <v>110</v>
      </c>
      <c r="E383" s="66"/>
      <c r="F383" s="66"/>
      <c r="G383" s="66"/>
    </row>
    <row r="384" spans="4:7" ht="12.75">
      <c r="D384" s="66"/>
      <c r="E384" s="66"/>
      <c r="F384" s="66"/>
      <c r="G384" s="66"/>
    </row>
    <row r="385" spans="4:7" ht="12.75">
      <c r="D385" s="66"/>
      <c r="E385" s="66"/>
      <c r="F385" s="66"/>
      <c r="G385" s="66"/>
    </row>
    <row r="386" spans="4:7" ht="12.75">
      <c r="D386" s="83"/>
      <c r="E386" s="66"/>
      <c r="F386" s="66"/>
      <c r="G386" s="66"/>
    </row>
    <row r="387" spans="4:7" ht="12.75">
      <c r="D387" s="66"/>
      <c r="E387" s="66"/>
      <c r="F387" s="66"/>
      <c r="G387" s="66"/>
    </row>
    <row r="388" spans="4:7" ht="12.75">
      <c r="D388" s="66"/>
      <c r="E388" s="66"/>
      <c r="F388" s="66"/>
      <c r="G388" s="66"/>
    </row>
    <row r="400" ht="12.75">
      <c r="A400" s="3" t="s">
        <v>198</v>
      </c>
    </row>
    <row r="401" spans="1:9" ht="12.75">
      <c r="A401" s="329"/>
      <c r="B401" s="484" t="s">
        <v>34</v>
      </c>
      <c r="C401" s="485"/>
      <c r="D401" s="484" t="s">
        <v>47</v>
      </c>
      <c r="E401" s="486"/>
      <c r="F401" s="321" t="s">
        <v>50</v>
      </c>
      <c r="G401" s="486" t="s">
        <v>35</v>
      </c>
      <c r="H401" s="486"/>
      <c r="I401" s="321" t="s">
        <v>52</v>
      </c>
    </row>
    <row r="402" spans="1:9" ht="13.5" thickBot="1">
      <c r="A402" s="322" t="str">
        <f aca="true" t="shared" si="14" ref="A402:B417">A296</f>
        <v>Clase</v>
      </c>
      <c r="B402" s="323" t="str">
        <f t="shared" si="14"/>
        <v>Inferior</v>
      </c>
      <c r="C402" s="324" t="str">
        <f>D296</f>
        <v>Superior</v>
      </c>
      <c r="D402" s="325" t="s">
        <v>48</v>
      </c>
      <c r="E402" s="323" t="s">
        <v>49</v>
      </c>
      <c r="F402" s="326" t="s">
        <v>51</v>
      </c>
      <c r="G402" s="327" t="s">
        <v>45</v>
      </c>
      <c r="H402" s="324" t="s">
        <v>46</v>
      </c>
      <c r="I402" s="328" t="s">
        <v>53</v>
      </c>
    </row>
    <row r="403" spans="1:9" ht="13.5" thickTop="1">
      <c r="A403" s="81">
        <f t="shared" si="14"/>
        <v>1</v>
      </c>
      <c r="B403" s="115">
        <f>B297</f>
        <v>2</v>
      </c>
      <c r="C403" s="66">
        <f>D297</f>
        <v>112</v>
      </c>
      <c r="D403" s="101">
        <v>0</v>
      </c>
      <c r="E403" s="314">
        <f>NORMDIST(C403,$C$363,$G$363,1)</f>
        <v>0.0019202625861282074</v>
      </c>
      <c r="F403" s="314">
        <f aca="true" t="shared" si="15" ref="F403:F417">E403-D403</f>
        <v>0.0019202625861282074</v>
      </c>
      <c r="G403" s="317">
        <f aca="true" t="shared" si="16" ref="G403:G417">F403*$C$361</f>
        <v>0.4858264342904365</v>
      </c>
      <c r="H403" s="66">
        <f>C346</f>
        <v>0</v>
      </c>
      <c r="I403" s="85">
        <f>(H403-G403)^2/G403</f>
        <v>0.4858264342904365</v>
      </c>
    </row>
    <row r="404" spans="1:9" ht="12.75">
      <c r="A404" s="81">
        <f t="shared" si="14"/>
        <v>2</v>
      </c>
      <c r="B404" s="115">
        <f t="shared" si="14"/>
        <v>112</v>
      </c>
      <c r="C404" s="66">
        <f aca="true" t="shared" si="17" ref="C404:C417">D298</f>
        <v>222</v>
      </c>
      <c r="D404" s="118">
        <f aca="true" t="shared" si="18" ref="D404:D417">NORMDIST(B404,$C$363,$G$363,1)</f>
        <v>0.0019202625861282074</v>
      </c>
      <c r="E404" s="120">
        <f aca="true" t="shared" si="19" ref="E404:E416">NORMDIST(C404,$C$363,$G$363,1)</f>
        <v>0.007374117882053888</v>
      </c>
      <c r="F404" s="120">
        <f t="shared" si="15"/>
        <v>0.00545385529592568</v>
      </c>
      <c r="G404" s="317">
        <f t="shared" si="16"/>
        <v>1.3798253898691972</v>
      </c>
      <c r="H404" s="66">
        <f aca="true" t="shared" si="20" ref="H404:H417">C347</f>
        <v>3</v>
      </c>
      <c r="I404" s="85">
        <f aca="true" t="shared" si="21" ref="I404:I417">(H404-G404)^2/G404</f>
        <v>1.902389814381758</v>
      </c>
    </row>
    <row r="405" spans="1:9" ht="12.75">
      <c r="A405" s="81">
        <f t="shared" si="14"/>
        <v>3</v>
      </c>
      <c r="B405" s="115">
        <f t="shared" si="14"/>
        <v>222</v>
      </c>
      <c r="C405" s="66">
        <f t="shared" si="17"/>
        <v>332</v>
      </c>
      <c r="D405" s="101">
        <f t="shared" si="18"/>
        <v>0.007374117882053888</v>
      </c>
      <c r="E405" s="99">
        <f t="shared" si="19"/>
        <v>0.023514764758580498</v>
      </c>
      <c r="F405" s="99">
        <f t="shared" si="15"/>
        <v>0.01614064687652661</v>
      </c>
      <c r="G405" s="104">
        <f t="shared" si="16"/>
        <v>4.083583659761232</v>
      </c>
      <c r="H405" s="66">
        <f t="shared" si="20"/>
        <v>4</v>
      </c>
      <c r="I405" s="85">
        <f t="shared" si="21"/>
        <v>0.0017108081433281877</v>
      </c>
    </row>
    <row r="406" spans="1:9" ht="12.75">
      <c r="A406" s="81">
        <f t="shared" si="14"/>
        <v>4</v>
      </c>
      <c r="B406" s="115">
        <f t="shared" si="14"/>
        <v>332</v>
      </c>
      <c r="C406" s="66">
        <f t="shared" si="17"/>
        <v>442</v>
      </c>
      <c r="D406" s="101">
        <f t="shared" si="18"/>
        <v>0.023514764758580498</v>
      </c>
      <c r="E406" s="99">
        <f t="shared" si="19"/>
        <v>0.06256831101084992</v>
      </c>
      <c r="F406" s="99">
        <f t="shared" si="15"/>
        <v>0.03905354625226942</v>
      </c>
      <c r="G406" s="104">
        <f t="shared" si="16"/>
        <v>9.880547201824164</v>
      </c>
      <c r="H406" s="66">
        <f t="shared" si="20"/>
        <v>10</v>
      </c>
      <c r="I406" s="85">
        <f t="shared" si="21"/>
        <v>0.0014441478493622839</v>
      </c>
    </row>
    <row r="407" spans="1:9" ht="12.75">
      <c r="A407" s="81">
        <f t="shared" si="14"/>
        <v>5</v>
      </c>
      <c r="B407" s="115">
        <f t="shared" si="14"/>
        <v>442</v>
      </c>
      <c r="C407" s="66">
        <f t="shared" si="17"/>
        <v>552</v>
      </c>
      <c r="D407" s="101">
        <f t="shared" si="18"/>
        <v>0.06256831101084992</v>
      </c>
      <c r="E407" s="99">
        <f t="shared" si="19"/>
        <v>0.13982709616126443</v>
      </c>
      <c r="F407" s="99">
        <f t="shared" si="15"/>
        <v>0.07725878515041451</v>
      </c>
      <c r="G407" s="104">
        <f t="shared" si="16"/>
        <v>19.54647264305487</v>
      </c>
      <c r="H407" s="66">
        <f t="shared" si="20"/>
        <v>18</v>
      </c>
      <c r="I407" s="85">
        <f t="shared" si="21"/>
        <v>0.12235341278145517</v>
      </c>
    </row>
    <row r="408" spans="1:9" ht="12.75">
      <c r="A408" s="81">
        <f t="shared" si="14"/>
        <v>6</v>
      </c>
      <c r="B408" s="115">
        <f t="shared" si="14"/>
        <v>552</v>
      </c>
      <c r="C408" s="66">
        <f t="shared" si="17"/>
        <v>662</v>
      </c>
      <c r="D408" s="101">
        <f t="shared" si="18"/>
        <v>0.13982709616126443</v>
      </c>
      <c r="E408" s="99">
        <f t="shared" si="19"/>
        <v>0.2647964250887036</v>
      </c>
      <c r="F408" s="99">
        <f t="shared" si="15"/>
        <v>0.12496932892743917</v>
      </c>
      <c r="G408" s="104">
        <f t="shared" si="16"/>
        <v>31.61724021864211</v>
      </c>
      <c r="H408" s="66">
        <f t="shared" si="20"/>
        <v>29</v>
      </c>
      <c r="I408" s="85">
        <f t="shared" si="21"/>
        <v>0.21665225410910285</v>
      </c>
    </row>
    <row r="409" spans="1:9" ht="12.75">
      <c r="A409" s="81">
        <f t="shared" si="14"/>
        <v>7</v>
      </c>
      <c r="B409" s="115">
        <f t="shared" si="14"/>
        <v>662</v>
      </c>
      <c r="C409" s="66">
        <f t="shared" si="17"/>
        <v>772</v>
      </c>
      <c r="D409" s="101">
        <f t="shared" si="18"/>
        <v>0.2647964250887036</v>
      </c>
      <c r="E409" s="99">
        <f t="shared" si="19"/>
        <v>0.4300845870900134</v>
      </c>
      <c r="F409" s="99">
        <f t="shared" si="15"/>
        <v>0.1652881620013098</v>
      </c>
      <c r="G409" s="104">
        <f t="shared" si="16"/>
        <v>41.81790498633138</v>
      </c>
      <c r="H409" s="66">
        <f t="shared" si="20"/>
        <v>37</v>
      </c>
      <c r="I409" s="85">
        <f t="shared" si="21"/>
        <v>0.5550782246242109</v>
      </c>
    </row>
    <row r="410" spans="1:9" ht="12.75">
      <c r="A410" s="81">
        <f t="shared" si="14"/>
        <v>8</v>
      </c>
      <c r="B410" s="115">
        <f t="shared" si="14"/>
        <v>772</v>
      </c>
      <c r="C410" s="66">
        <f t="shared" si="17"/>
        <v>882</v>
      </c>
      <c r="D410" s="101">
        <f t="shared" si="18"/>
        <v>0.4300845870900134</v>
      </c>
      <c r="E410" s="99">
        <f t="shared" si="19"/>
        <v>0.6088450206230573</v>
      </c>
      <c r="F410" s="99">
        <f t="shared" si="15"/>
        <v>0.17876043353304394</v>
      </c>
      <c r="G410" s="104">
        <f t="shared" si="16"/>
        <v>45.22638968386012</v>
      </c>
      <c r="H410" s="66">
        <f t="shared" si="20"/>
        <v>54</v>
      </c>
      <c r="I410" s="85">
        <f t="shared" si="21"/>
        <v>1.7020204026355552</v>
      </c>
    </row>
    <row r="411" spans="1:9" ht="12.75">
      <c r="A411" s="81">
        <f t="shared" si="14"/>
        <v>9</v>
      </c>
      <c r="B411" s="115">
        <f t="shared" si="14"/>
        <v>882</v>
      </c>
      <c r="C411" s="66">
        <f t="shared" si="17"/>
        <v>992</v>
      </c>
      <c r="D411" s="101">
        <f t="shared" si="18"/>
        <v>0.6088450206230573</v>
      </c>
      <c r="E411" s="99">
        <f t="shared" si="19"/>
        <v>0.7669315279912967</v>
      </c>
      <c r="F411" s="99">
        <f t="shared" si="15"/>
        <v>0.15808650736823937</v>
      </c>
      <c r="G411" s="104">
        <f t="shared" si="16"/>
        <v>39.99588636416456</v>
      </c>
      <c r="H411" s="66">
        <f t="shared" si="20"/>
        <v>44</v>
      </c>
      <c r="I411" s="85">
        <f t="shared" si="21"/>
        <v>0.4008643754685842</v>
      </c>
    </row>
    <row r="412" spans="1:9" ht="12.75">
      <c r="A412" s="81">
        <f t="shared" si="14"/>
        <v>10</v>
      </c>
      <c r="B412" s="115">
        <f t="shared" si="14"/>
        <v>992</v>
      </c>
      <c r="C412" s="66">
        <f t="shared" si="17"/>
        <v>1102</v>
      </c>
      <c r="D412" s="101">
        <f t="shared" si="18"/>
        <v>0.7669315279912967</v>
      </c>
      <c r="E412" s="99">
        <f t="shared" si="19"/>
        <v>0.8812478315556809</v>
      </c>
      <c r="F412" s="99">
        <f t="shared" si="15"/>
        <v>0.11431630356438416</v>
      </c>
      <c r="G412" s="104">
        <f t="shared" si="16"/>
        <v>28.922024801789192</v>
      </c>
      <c r="H412" s="66">
        <f t="shared" si="20"/>
        <v>26</v>
      </c>
      <c r="I412" s="85">
        <f t="shared" si="21"/>
        <v>0.29521546298317847</v>
      </c>
    </row>
    <row r="413" spans="1:9" ht="12.75">
      <c r="A413" s="81">
        <f t="shared" si="14"/>
        <v>11</v>
      </c>
      <c r="B413" s="115">
        <f t="shared" si="14"/>
        <v>1102</v>
      </c>
      <c r="C413" s="66">
        <f t="shared" si="17"/>
        <v>1212</v>
      </c>
      <c r="D413" s="101">
        <f t="shared" si="18"/>
        <v>0.8812478315556809</v>
      </c>
      <c r="E413" s="99">
        <f t="shared" si="19"/>
        <v>0.9488408081048414</v>
      </c>
      <c r="F413" s="99">
        <f t="shared" si="15"/>
        <v>0.06759297654916052</v>
      </c>
      <c r="G413" s="104">
        <f t="shared" si="16"/>
        <v>17.10102306693761</v>
      </c>
      <c r="H413" s="66">
        <f t="shared" si="20"/>
        <v>16</v>
      </c>
      <c r="I413" s="85">
        <f t="shared" si="21"/>
        <v>0.0708876766719541</v>
      </c>
    </row>
    <row r="414" spans="1:9" ht="12.75">
      <c r="A414" s="81">
        <f t="shared" si="14"/>
        <v>12</v>
      </c>
      <c r="B414" s="115">
        <f t="shared" si="14"/>
        <v>1212</v>
      </c>
      <c r="C414" s="66">
        <f t="shared" si="17"/>
        <v>1322</v>
      </c>
      <c r="D414" s="101">
        <f t="shared" si="18"/>
        <v>0.9488408081048414</v>
      </c>
      <c r="E414" s="99">
        <f t="shared" si="19"/>
        <v>0.981519082930161</v>
      </c>
      <c r="F414" s="99">
        <f t="shared" si="15"/>
        <v>0.0326782748253196</v>
      </c>
      <c r="G414" s="104">
        <f t="shared" si="16"/>
        <v>8.267603530805857</v>
      </c>
      <c r="H414" s="66">
        <f t="shared" si="20"/>
        <v>7</v>
      </c>
      <c r="I414" s="85">
        <f t="shared" si="21"/>
        <v>0.19435120531896824</v>
      </c>
    </row>
    <row r="415" spans="1:9" ht="12.75">
      <c r="A415" s="81">
        <f t="shared" si="14"/>
        <v>13</v>
      </c>
      <c r="B415" s="115">
        <f t="shared" si="14"/>
        <v>1322</v>
      </c>
      <c r="C415" s="66">
        <f t="shared" si="17"/>
        <v>1432</v>
      </c>
      <c r="D415" s="101">
        <f t="shared" si="18"/>
        <v>0.981519082930161</v>
      </c>
      <c r="E415" s="99">
        <f t="shared" si="19"/>
        <v>0.994436012684867</v>
      </c>
      <c r="F415" s="99">
        <f t="shared" si="15"/>
        <v>0.012916929754706041</v>
      </c>
      <c r="G415" s="104">
        <f t="shared" si="16"/>
        <v>3.2679832279406282</v>
      </c>
      <c r="H415" s="66">
        <f t="shared" si="20"/>
        <v>3</v>
      </c>
      <c r="I415" s="85">
        <f t="shared" si="21"/>
        <v>0.021975330180239047</v>
      </c>
    </row>
    <row r="416" spans="1:9" ht="12.75">
      <c r="A416" s="81">
        <f t="shared" si="14"/>
        <v>14</v>
      </c>
      <c r="B416" s="115">
        <f t="shared" si="14"/>
        <v>1432</v>
      </c>
      <c r="C416" s="66">
        <f t="shared" si="17"/>
        <v>1542</v>
      </c>
      <c r="D416" s="101">
        <f t="shared" si="18"/>
        <v>0.994436012684867</v>
      </c>
      <c r="E416" s="99">
        <f t="shared" si="19"/>
        <v>0.9986102327042408</v>
      </c>
      <c r="F416" s="99">
        <f t="shared" si="15"/>
        <v>0.004174220019373731</v>
      </c>
      <c r="G416" s="104">
        <f t="shared" si="16"/>
        <v>1.056077664901554</v>
      </c>
      <c r="H416" s="66">
        <f t="shared" si="20"/>
        <v>2</v>
      </c>
      <c r="I416" s="85">
        <f t="shared" si="21"/>
        <v>0.8436778887665991</v>
      </c>
    </row>
    <row r="417" spans="1:9" ht="13.5" thickBot="1">
      <c r="A417" s="72">
        <f t="shared" si="14"/>
        <v>15</v>
      </c>
      <c r="B417" s="256">
        <f t="shared" si="14"/>
        <v>1542</v>
      </c>
      <c r="C417" s="69">
        <f t="shared" si="17"/>
        <v>1652</v>
      </c>
      <c r="D417" s="315">
        <f t="shared" si="18"/>
        <v>0.9986102327042408</v>
      </c>
      <c r="E417" s="316">
        <v>1</v>
      </c>
      <c r="F417" s="316">
        <f t="shared" si="15"/>
        <v>0.0013897672957592366</v>
      </c>
      <c r="G417" s="318">
        <f t="shared" si="16"/>
        <v>0.35161112582708687</v>
      </c>
      <c r="H417" s="69">
        <f t="shared" si="20"/>
        <v>0</v>
      </c>
      <c r="I417" s="91">
        <f t="shared" si="21"/>
        <v>0.35161112582708687</v>
      </c>
    </row>
    <row r="418" spans="1:9" ht="12.75">
      <c r="A418" s="81"/>
      <c r="B418" s="66"/>
      <c r="C418" s="66"/>
      <c r="D418" s="66"/>
      <c r="E418" s="71" t="s">
        <v>55</v>
      </c>
      <c r="F418" s="100">
        <f>SUM(F403:F417)</f>
        <v>1</v>
      </c>
      <c r="G418" s="102">
        <f>SUM(G403:G417)</f>
        <v>252.99999999999997</v>
      </c>
      <c r="H418" s="97">
        <f>SUM(H403:H417)</f>
        <v>253</v>
      </c>
      <c r="I418" s="319">
        <f>SUM(I403:I417)</f>
        <v>7.16605856403182</v>
      </c>
    </row>
    <row r="419" spans="1:9" ht="12.75">
      <c r="A419" s="67"/>
      <c r="B419" s="68"/>
      <c r="C419" s="68"/>
      <c r="D419" s="68"/>
      <c r="E419" s="68"/>
      <c r="F419" s="96"/>
      <c r="G419" s="68" t="s">
        <v>54</v>
      </c>
      <c r="H419" s="68"/>
      <c r="I419" s="330">
        <f>CHIDIST(I418,COUNT(I403:I417)-1)</f>
        <v>0.9281205723002972</v>
      </c>
    </row>
    <row r="444" ht="12.75">
      <c r="C444" s="3" t="s">
        <v>199</v>
      </c>
    </row>
    <row r="445" ht="12.75">
      <c r="C445" s="3"/>
    </row>
    <row r="446" ht="12.75">
      <c r="C446" s="3"/>
    </row>
    <row r="447" ht="12.75">
      <c r="A447" t="s">
        <v>242</v>
      </c>
    </row>
    <row r="448" ht="12.75">
      <c r="A448" t="s">
        <v>8</v>
      </c>
    </row>
    <row r="449" ht="12.75">
      <c r="C449" s="331"/>
    </row>
    <row r="450" ht="12.75">
      <c r="C450" s="331"/>
    </row>
    <row r="451" ht="12.75">
      <c r="C451" s="331"/>
    </row>
    <row r="452" ht="12.75">
      <c r="C452" s="331"/>
    </row>
    <row r="453" ht="12.75">
      <c r="C453" s="3"/>
    </row>
    <row r="454" ht="12.75">
      <c r="A454" s="3" t="s">
        <v>200</v>
      </c>
    </row>
    <row r="455" spans="1:5" ht="12.75">
      <c r="A455" s="78"/>
      <c r="B455" s="73"/>
      <c r="C455" s="79" t="s">
        <v>35</v>
      </c>
      <c r="D455" s="73"/>
      <c r="E455" s="80"/>
    </row>
    <row r="456" spans="1:5" ht="13.5" thickBot="1">
      <c r="A456" s="87" t="s">
        <v>3</v>
      </c>
      <c r="B456" s="74"/>
      <c r="C456" s="89" t="s">
        <v>243</v>
      </c>
      <c r="D456" s="74"/>
      <c r="E456" s="88"/>
    </row>
    <row r="457" spans="1:5" ht="13.5" thickTop="1">
      <c r="A457" s="81">
        <f aca="true" t="shared" si="22" ref="A457:C471">A346</f>
        <v>1</v>
      </c>
      <c r="B457" s="131">
        <f>B346</f>
        <v>57</v>
      </c>
      <c r="C457" s="66">
        <f>C346</f>
        <v>0</v>
      </c>
      <c r="D457" s="116">
        <f>C457*(B457-$C$363)/$G$363</f>
        <v>0</v>
      </c>
      <c r="E457" s="117">
        <f>C457*((B457-$C$363)/$G$363)^2</f>
        <v>0</v>
      </c>
    </row>
    <row r="458" spans="1:5" ht="12.75">
      <c r="A458" s="81">
        <f t="shared" si="22"/>
        <v>2</v>
      </c>
      <c r="B458" s="131">
        <f t="shared" si="22"/>
        <v>167</v>
      </c>
      <c r="C458" s="66">
        <f t="shared" si="22"/>
        <v>3</v>
      </c>
      <c r="D458" s="116">
        <f aca="true" t="shared" si="23" ref="D458:D471">C458*(B458-$C$363)/$G$363</f>
        <v>-7.994212296443929</v>
      </c>
      <c r="E458" s="117">
        <f aca="true" t="shared" si="24" ref="E458:E471">C458*((B458-$C$363)/$G$363)^2</f>
        <v>21.302476746871772</v>
      </c>
    </row>
    <row r="459" spans="1:5" ht="12.75">
      <c r="A459" s="81">
        <f t="shared" si="22"/>
        <v>3</v>
      </c>
      <c r="B459" s="131">
        <f t="shared" si="22"/>
        <v>277</v>
      </c>
      <c r="C459" s="66">
        <f t="shared" si="22"/>
        <v>4</v>
      </c>
      <c r="D459" s="116">
        <f t="shared" si="23"/>
        <v>-8.849074371992073</v>
      </c>
      <c r="E459" s="117">
        <f t="shared" si="24"/>
        <v>19.576529310261723</v>
      </c>
    </row>
    <row r="460" spans="1:5" ht="12.75">
      <c r="A460" s="81">
        <f t="shared" si="22"/>
        <v>4</v>
      </c>
      <c r="B460" s="131">
        <f t="shared" si="22"/>
        <v>387</v>
      </c>
      <c r="C460" s="66">
        <f t="shared" si="22"/>
        <v>10</v>
      </c>
      <c r="D460" s="116">
        <f t="shared" si="23"/>
        <v>-17.597997538480598</v>
      </c>
      <c r="E460" s="117">
        <f t="shared" si="24"/>
        <v>30.968951736436914</v>
      </c>
    </row>
    <row r="461" spans="1:5" ht="12.75">
      <c r="A461" s="81">
        <f t="shared" si="22"/>
        <v>5</v>
      </c>
      <c r="B461" s="131">
        <f t="shared" si="22"/>
        <v>497</v>
      </c>
      <c r="C461" s="66">
        <f t="shared" si="22"/>
        <v>18</v>
      </c>
      <c r="D461" s="116">
        <f t="shared" si="23"/>
        <v>-23.531956464565823</v>
      </c>
      <c r="E461" s="117">
        <f t="shared" si="24"/>
        <v>30.764054169456728</v>
      </c>
    </row>
    <row r="462" spans="1:5" ht="12.75">
      <c r="A462" s="81">
        <f t="shared" si="22"/>
        <v>6</v>
      </c>
      <c r="B462" s="131">
        <f t="shared" si="22"/>
        <v>607</v>
      </c>
      <c r="C462" s="66">
        <f t="shared" si="22"/>
        <v>29</v>
      </c>
      <c r="D462" s="116">
        <f t="shared" si="23"/>
        <v>-24.791000190896142</v>
      </c>
      <c r="E462" s="117">
        <f t="shared" si="24"/>
        <v>21.19288587810388</v>
      </c>
    </row>
    <row r="463" spans="1:5" ht="12.75">
      <c r="A463" s="81">
        <f t="shared" si="22"/>
        <v>7</v>
      </c>
      <c r="B463" s="131">
        <f t="shared" si="22"/>
        <v>717</v>
      </c>
      <c r="C463" s="66">
        <f t="shared" si="22"/>
        <v>37</v>
      </c>
      <c r="D463" s="116">
        <f t="shared" si="23"/>
        <v>-14.888549746732822</v>
      </c>
      <c r="E463" s="117">
        <f t="shared" si="24"/>
        <v>5.991051717863188</v>
      </c>
    </row>
    <row r="464" spans="1:5" ht="12.75">
      <c r="A464" s="81">
        <f t="shared" si="22"/>
        <v>8</v>
      </c>
      <c r="B464" s="131">
        <f t="shared" si="22"/>
        <v>827</v>
      </c>
      <c r="C464" s="66">
        <f t="shared" si="22"/>
        <v>54</v>
      </c>
      <c r="D464" s="116">
        <f t="shared" si="23"/>
        <v>2.7040825485957964</v>
      </c>
      <c r="E464" s="117">
        <f t="shared" si="24"/>
        <v>0.13540856351148775</v>
      </c>
    </row>
    <row r="465" spans="1:5" ht="12.75">
      <c r="A465" s="81">
        <f t="shared" si="22"/>
        <v>9</v>
      </c>
      <c r="B465" s="131">
        <f t="shared" si="22"/>
        <v>937</v>
      </c>
      <c r="C465" s="66">
        <f t="shared" si="22"/>
        <v>44</v>
      </c>
      <c r="D465" s="116">
        <f t="shared" si="23"/>
        <v>22.111955443676226</v>
      </c>
      <c r="E465" s="117">
        <f t="shared" si="24"/>
        <v>11.112240307798242</v>
      </c>
    </row>
    <row r="466" spans="1:5" ht="12.75">
      <c r="A466" s="81">
        <f t="shared" si="22"/>
        <v>10</v>
      </c>
      <c r="B466" s="131">
        <f t="shared" si="22"/>
        <v>1047</v>
      </c>
      <c r="C466" s="66">
        <f t="shared" si="22"/>
        <v>26</v>
      </c>
      <c r="D466" s="116">
        <f t="shared" si="23"/>
        <v>24.830345307343958</v>
      </c>
      <c r="E466" s="117">
        <f t="shared" si="24"/>
        <v>23.71330954161301</v>
      </c>
    </row>
    <row r="467" spans="1:5" ht="12.75">
      <c r="A467" s="81">
        <f t="shared" si="22"/>
        <v>11</v>
      </c>
      <c r="B467" s="131">
        <f t="shared" si="22"/>
        <v>1157</v>
      </c>
      <c r="C467" s="66">
        <f t="shared" si="22"/>
        <v>16</v>
      </c>
      <c r="D467" s="116">
        <f t="shared" si="23"/>
        <v>22.519713923226387</v>
      </c>
      <c r="E467" s="117">
        <f t="shared" si="24"/>
        <v>31.696094698997275</v>
      </c>
    </row>
    <row r="468" spans="1:5" ht="12.75">
      <c r="A468" s="81">
        <f t="shared" si="22"/>
        <v>12</v>
      </c>
      <c r="B468" s="131">
        <f t="shared" si="22"/>
        <v>1267</v>
      </c>
      <c r="C468" s="66">
        <f t="shared" si="22"/>
        <v>7</v>
      </c>
      <c r="D468" s="116">
        <f t="shared" si="23"/>
        <v>13.019656715461254</v>
      </c>
      <c r="E468" s="117">
        <f t="shared" si="24"/>
        <v>24.215922998350756</v>
      </c>
    </row>
    <row r="469" spans="1:5" ht="12.75">
      <c r="A469" s="81">
        <f t="shared" si="22"/>
        <v>13</v>
      </c>
      <c r="B469" s="131">
        <f t="shared" si="22"/>
        <v>1377</v>
      </c>
      <c r="C469" s="66">
        <f t="shared" si="22"/>
        <v>3</v>
      </c>
      <c r="D469" s="116">
        <f t="shared" si="23"/>
        <v>6.9372593955046975</v>
      </c>
      <c r="E469" s="117">
        <f t="shared" si="24"/>
        <v>16.041855973506067</v>
      </c>
    </row>
    <row r="470" spans="1:5" ht="12.75">
      <c r="A470" s="81">
        <f t="shared" si="22"/>
        <v>14</v>
      </c>
      <c r="B470" s="131">
        <f t="shared" si="22"/>
        <v>1487</v>
      </c>
      <c r="C470" s="66">
        <f t="shared" si="22"/>
        <v>2</v>
      </c>
      <c r="D470" s="116">
        <f t="shared" si="23"/>
        <v>5.529777275303049</v>
      </c>
      <c r="E470" s="117">
        <f t="shared" si="24"/>
        <v>15.289218357229005</v>
      </c>
    </row>
    <row r="471" spans="1:5" ht="12.75">
      <c r="A471" s="81">
        <f t="shared" si="22"/>
        <v>15</v>
      </c>
      <c r="B471" s="131">
        <f t="shared" si="22"/>
        <v>1597</v>
      </c>
      <c r="C471" s="66">
        <f t="shared" si="22"/>
        <v>0</v>
      </c>
      <c r="D471" s="116">
        <f t="shared" si="23"/>
        <v>0</v>
      </c>
      <c r="E471" s="117">
        <f t="shared" si="24"/>
        <v>0</v>
      </c>
    </row>
    <row r="472" spans="1:5" ht="13.5" thickBot="1">
      <c r="A472" s="90"/>
      <c r="B472" s="72"/>
      <c r="C472" s="69"/>
      <c r="D472" s="112"/>
      <c r="E472" s="113"/>
    </row>
    <row r="473" spans="1:5" ht="12.75">
      <c r="A473" s="81"/>
      <c r="B473" s="66"/>
      <c r="C473" s="66"/>
      <c r="D473" s="66"/>
      <c r="E473" s="109"/>
    </row>
    <row r="474" spans="1:6" ht="12.75">
      <c r="A474" s="320" t="s">
        <v>39</v>
      </c>
      <c r="B474" s="79"/>
      <c r="C474" s="73">
        <f>SUM(C457:C471)</f>
        <v>253</v>
      </c>
      <c r="D474" s="66"/>
      <c r="E474" s="109"/>
      <c r="F474" s="108"/>
    </row>
    <row r="475" spans="1:5" ht="12.75">
      <c r="A475" s="370" t="s">
        <v>40</v>
      </c>
      <c r="B475" s="66"/>
      <c r="C475" s="115">
        <f>SUM(D457:D471)</f>
        <v>-1.3322676295501878E-14</v>
      </c>
      <c r="D475" s="66"/>
      <c r="E475" s="82"/>
    </row>
    <row r="476" spans="1:5" ht="12.75">
      <c r="A476" s="370" t="s">
        <v>41</v>
      </c>
      <c r="B476" s="66"/>
      <c r="C476" s="115">
        <f>C475/C474</f>
        <v>-5.2658799586963945E-17</v>
      </c>
      <c r="D476" s="66"/>
      <c r="E476" s="82"/>
    </row>
    <row r="477" spans="1:5" ht="12.75">
      <c r="A477" s="269" t="s">
        <v>56</v>
      </c>
      <c r="B477" s="66"/>
      <c r="C477" s="115">
        <f>SUM(E457:E471)</f>
        <v>252.00000000000003</v>
      </c>
      <c r="D477" s="66"/>
      <c r="E477" s="82"/>
    </row>
    <row r="478" spans="1:5" ht="12.75">
      <c r="A478" s="270" t="s">
        <v>43</v>
      </c>
      <c r="B478" s="68"/>
      <c r="C478" s="71">
        <f>C477/(C474-1)</f>
        <v>1.0000000000000002</v>
      </c>
      <c r="D478" s="68"/>
      <c r="E478" s="110"/>
    </row>
    <row r="479" spans="1:5" ht="12.75">
      <c r="A479" s="204"/>
      <c r="B479" s="66"/>
      <c r="C479" s="66"/>
      <c r="D479" s="66"/>
      <c r="E479" s="66"/>
    </row>
    <row r="480" ht="12.75">
      <c r="C480" s="3"/>
    </row>
    <row r="481" spans="1:3" ht="12.75">
      <c r="A481" s="320" t="s">
        <v>242</v>
      </c>
      <c r="B481" s="79"/>
      <c r="C481" s="332">
        <f>(B347+B359)/2</f>
        <v>827</v>
      </c>
    </row>
    <row r="482" spans="1:3" ht="12.75">
      <c r="A482" s="365" t="s">
        <v>8</v>
      </c>
      <c r="B482" s="68"/>
      <c r="C482" s="333">
        <f>G363</f>
        <v>243.11066416563443</v>
      </c>
    </row>
    <row r="483" spans="1:5" ht="12.75">
      <c r="A483" s="204"/>
      <c r="B483" s="66"/>
      <c r="C483" s="66"/>
      <c r="D483" s="66"/>
      <c r="E483" s="66"/>
    </row>
    <row r="496" ht="12.75">
      <c r="A496" s="3" t="s">
        <v>201</v>
      </c>
    </row>
    <row r="497" spans="1:8" ht="12.75">
      <c r="A497" s="320"/>
      <c r="B497" s="484" t="s">
        <v>34</v>
      </c>
      <c r="C497" s="485"/>
      <c r="D497" s="484" t="s">
        <v>47</v>
      </c>
      <c r="E497" s="486"/>
      <c r="F497" s="321" t="s">
        <v>50</v>
      </c>
      <c r="G497" s="484" t="s">
        <v>35</v>
      </c>
      <c r="H497" s="485"/>
    </row>
    <row r="498" spans="1:10" ht="13.5" thickBot="1">
      <c r="A498" s="322" t="str">
        <f>A402</f>
        <v>Clase</v>
      </c>
      <c r="B498" s="323" t="str">
        <f>B402</f>
        <v>Inferior</v>
      </c>
      <c r="C498" s="324" t="str">
        <f>C402</f>
        <v>Superior</v>
      </c>
      <c r="D498" s="325" t="s">
        <v>48</v>
      </c>
      <c r="E498" s="323" t="s">
        <v>49</v>
      </c>
      <c r="F498" s="326" t="s">
        <v>51</v>
      </c>
      <c r="G498" s="323" t="s">
        <v>245</v>
      </c>
      <c r="H498" s="336" t="s">
        <v>244</v>
      </c>
      <c r="J498" s="343" t="s">
        <v>246</v>
      </c>
    </row>
    <row r="499" spans="1:10" ht="13.5" thickTop="1">
      <c r="A499" s="81">
        <f aca="true" t="shared" si="25" ref="A499:A513">A403</f>
        <v>1</v>
      </c>
      <c r="B499" s="122">
        <f aca="true" t="shared" si="26" ref="B499:C513">(B403-$C$481)/$C$482</f>
        <v>-3.393516293624688</v>
      </c>
      <c r="C499" s="122">
        <f t="shared" si="26"/>
        <v>-2.9410474544747296</v>
      </c>
      <c r="D499" s="340">
        <v>0</v>
      </c>
      <c r="E499" s="99">
        <f>NORMSDIST(C499)</f>
        <v>0.0016355220894095357</v>
      </c>
      <c r="F499" s="99">
        <f>E499-D499</f>
        <v>0.0016355220894095357</v>
      </c>
      <c r="G499" s="337">
        <f aca="true" t="shared" si="27" ref="G499:G514">F499*$C$361</f>
        <v>0.41378708862061253</v>
      </c>
      <c r="H499" s="104">
        <f>G403</f>
        <v>0.4858264342904365</v>
      </c>
      <c r="J499" s="335">
        <f>(B457-$C$481)/$C$482</f>
        <v>-3.1672818740497086</v>
      </c>
    </row>
    <row r="500" spans="1:10" ht="12.75">
      <c r="A500" s="81">
        <f t="shared" si="25"/>
        <v>2</v>
      </c>
      <c r="B500" s="282">
        <f t="shared" si="26"/>
        <v>-2.9410474544747296</v>
      </c>
      <c r="C500" s="282">
        <f t="shared" si="26"/>
        <v>-2.488578615324771</v>
      </c>
      <c r="D500" s="341">
        <f aca="true" t="shared" si="28" ref="D500:D513">NORMSDIST(B500)</f>
        <v>0.0016355220894095357</v>
      </c>
      <c r="E500" s="119">
        <f aca="true" t="shared" si="29" ref="E500:E512">NORMSDIST(C500)</f>
        <v>0.006412743905755969</v>
      </c>
      <c r="F500" s="342">
        <f aca="true" t="shared" si="30" ref="F500:F513">E500-D500</f>
        <v>0.004777221816346433</v>
      </c>
      <c r="G500" s="334">
        <f t="shared" si="27"/>
        <v>1.2086371195356476</v>
      </c>
      <c r="H500" s="104">
        <f aca="true" t="shared" si="31" ref="H500:H513">G404</f>
        <v>1.3798253898691972</v>
      </c>
      <c r="J500" s="335">
        <f aca="true" t="shared" si="32" ref="J500:J513">(B458-$C$481)/$C$482</f>
        <v>-2.7148130348997506</v>
      </c>
    </row>
    <row r="501" spans="1:10" ht="12.75">
      <c r="A501" s="81">
        <f t="shared" si="25"/>
        <v>3</v>
      </c>
      <c r="B501" s="282">
        <f t="shared" si="26"/>
        <v>-2.488578615324771</v>
      </c>
      <c r="C501" s="282">
        <f t="shared" si="26"/>
        <v>-2.0361097761748126</v>
      </c>
      <c r="D501" s="101">
        <f t="shared" si="28"/>
        <v>0.006412743905755969</v>
      </c>
      <c r="E501" s="99">
        <f t="shared" si="29"/>
        <v>0.020869666639893092</v>
      </c>
      <c r="F501" s="99">
        <f t="shared" si="30"/>
        <v>0.014456922734137123</v>
      </c>
      <c r="G501" s="337">
        <f t="shared" si="27"/>
        <v>3.657601451736692</v>
      </c>
      <c r="H501" s="104">
        <f t="shared" si="31"/>
        <v>4.083583659761232</v>
      </c>
      <c r="J501" s="335">
        <f t="shared" si="32"/>
        <v>-2.262344195749792</v>
      </c>
    </row>
    <row r="502" spans="1:10" ht="12.75">
      <c r="A502" s="81">
        <f t="shared" si="25"/>
        <v>4</v>
      </c>
      <c r="B502" s="282">
        <f t="shared" si="26"/>
        <v>-2.0361097761748126</v>
      </c>
      <c r="C502" s="282">
        <f t="shared" si="26"/>
        <v>-1.5836409370248543</v>
      </c>
      <c r="D502" s="101">
        <f t="shared" si="28"/>
        <v>0.020869666639893092</v>
      </c>
      <c r="E502" s="99">
        <f t="shared" si="29"/>
        <v>0.056637726251913545</v>
      </c>
      <c r="F502" s="99">
        <f t="shared" si="30"/>
        <v>0.03576805961202045</v>
      </c>
      <c r="G502" s="337">
        <f t="shared" si="27"/>
        <v>9.049319081841174</v>
      </c>
      <c r="H502" s="104">
        <f t="shared" si="31"/>
        <v>9.880547201824164</v>
      </c>
      <c r="J502" s="335">
        <f t="shared" si="32"/>
        <v>-1.8098753565998336</v>
      </c>
    </row>
    <row r="503" spans="1:10" ht="12.75">
      <c r="A503" s="81">
        <f t="shared" si="25"/>
        <v>5</v>
      </c>
      <c r="B503" s="282">
        <f t="shared" si="26"/>
        <v>-1.5836409370248543</v>
      </c>
      <c r="C503" s="282">
        <f t="shared" si="26"/>
        <v>-1.131172097874896</v>
      </c>
      <c r="D503" s="101">
        <f t="shared" si="28"/>
        <v>0.056637726251913545</v>
      </c>
      <c r="E503" s="99">
        <f t="shared" si="29"/>
        <v>0.12899133167195953</v>
      </c>
      <c r="F503" s="99">
        <f t="shared" si="30"/>
        <v>0.07235360542004599</v>
      </c>
      <c r="G503" s="337">
        <f t="shared" si="27"/>
        <v>18.305462171271635</v>
      </c>
      <c r="H503" s="104">
        <f t="shared" si="31"/>
        <v>19.54647264305487</v>
      </c>
      <c r="J503" s="335">
        <f t="shared" si="32"/>
        <v>-1.3574065174498753</v>
      </c>
    </row>
    <row r="504" spans="1:10" ht="12.75">
      <c r="A504" s="81">
        <f t="shared" si="25"/>
        <v>6</v>
      </c>
      <c r="B504" s="282">
        <f t="shared" si="26"/>
        <v>-1.131172097874896</v>
      </c>
      <c r="C504" s="282">
        <f t="shared" si="26"/>
        <v>-0.6787032587249376</v>
      </c>
      <c r="D504" s="101">
        <f t="shared" si="28"/>
        <v>0.12899133167195953</v>
      </c>
      <c r="E504" s="99">
        <f t="shared" si="29"/>
        <v>0.24866295048588727</v>
      </c>
      <c r="F504" s="99">
        <f t="shared" si="30"/>
        <v>0.11967161881392774</v>
      </c>
      <c r="G504" s="337">
        <f t="shared" si="27"/>
        <v>30.27691955992372</v>
      </c>
      <c r="H504" s="104">
        <f t="shared" si="31"/>
        <v>31.61724021864211</v>
      </c>
      <c r="J504" s="335">
        <f t="shared" si="32"/>
        <v>-0.9049376782999168</v>
      </c>
    </row>
    <row r="505" spans="1:10" ht="12.75">
      <c r="A505" s="81">
        <f t="shared" si="25"/>
        <v>7</v>
      </c>
      <c r="B505" s="282">
        <f t="shared" si="26"/>
        <v>-0.6787032587249376</v>
      </c>
      <c r="C505" s="282">
        <f t="shared" si="26"/>
        <v>-0.2262344195749792</v>
      </c>
      <c r="D505" s="101">
        <f t="shared" si="28"/>
        <v>0.24866295048588727</v>
      </c>
      <c r="E505" s="99">
        <f t="shared" si="29"/>
        <v>0.4105095507720926</v>
      </c>
      <c r="F505" s="99">
        <f t="shared" si="30"/>
        <v>0.16184660028620534</v>
      </c>
      <c r="G505" s="337">
        <f t="shared" si="27"/>
        <v>40.94718987240995</v>
      </c>
      <c r="H505" s="104">
        <f t="shared" si="31"/>
        <v>41.81790498633138</v>
      </c>
      <c r="J505" s="335">
        <f t="shared" si="32"/>
        <v>-0.4524688391499584</v>
      </c>
    </row>
    <row r="506" spans="1:10" ht="12.75">
      <c r="A506" s="81">
        <f t="shared" si="25"/>
        <v>8</v>
      </c>
      <c r="B506" s="282">
        <f t="shared" si="26"/>
        <v>-0.2262344195749792</v>
      </c>
      <c r="C506" s="282">
        <f t="shared" si="26"/>
        <v>0.2262344195749792</v>
      </c>
      <c r="D506" s="101">
        <f t="shared" si="28"/>
        <v>0.4105095507720926</v>
      </c>
      <c r="E506" s="99">
        <f t="shared" si="29"/>
        <v>0.5894904492279074</v>
      </c>
      <c r="F506" s="99">
        <f t="shared" si="30"/>
        <v>0.17898089845581477</v>
      </c>
      <c r="G506" s="337">
        <f t="shared" si="27"/>
        <v>45.28216730932114</v>
      </c>
      <c r="H506" s="104">
        <f t="shared" si="31"/>
        <v>45.22638968386012</v>
      </c>
      <c r="J506" s="335">
        <f t="shared" si="32"/>
        <v>0</v>
      </c>
    </row>
    <row r="507" spans="1:10" ht="12.75">
      <c r="A507" s="81">
        <f t="shared" si="25"/>
        <v>9</v>
      </c>
      <c r="B507" s="282">
        <f t="shared" si="26"/>
        <v>0.2262344195749792</v>
      </c>
      <c r="C507" s="282">
        <f t="shared" si="26"/>
        <v>0.6787032587249376</v>
      </c>
      <c r="D507" s="101">
        <f t="shared" si="28"/>
        <v>0.5894904492279074</v>
      </c>
      <c r="E507" s="99">
        <f t="shared" si="29"/>
        <v>0.7513370495141127</v>
      </c>
      <c r="F507" s="99">
        <f t="shared" si="30"/>
        <v>0.16184660028620534</v>
      </c>
      <c r="G507" s="337">
        <f t="shared" si="27"/>
        <v>40.94718987240995</v>
      </c>
      <c r="H507" s="104">
        <f t="shared" si="31"/>
        <v>39.99588636416456</v>
      </c>
      <c r="J507" s="335">
        <f t="shared" si="32"/>
        <v>0.4524688391499584</v>
      </c>
    </row>
    <row r="508" spans="1:10" ht="12.75">
      <c r="A508" s="81">
        <f t="shared" si="25"/>
        <v>10</v>
      </c>
      <c r="B508" s="282">
        <f t="shared" si="26"/>
        <v>0.6787032587249376</v>
      </c>
      <c r="C508" s="282">
        <f t="shared" si="26"/>
        <v>1.131172097874896</v>
      </c>
      <c r="D508" s="101">
        <f t="shared" si="28"/>
        <v>0.7513370495141127</v>
      </c>
      <c r="E508" s="99">
        <f t="shared" si="29"/>
        <v>0.8710086683280405</v>
      </c>
      <c r="F508" s="99">
        <f t="shared" si="30"/>
        <v>0.11967161881392774</v>
      </c>
      <c r="G508" s="337">
        <f t="shared" si="27"/>
        <v>30.27691955992372</v>
      </c>
      <c r="H508" s="104">
        <f t="shared" si="31"/>
        <v>28.922024801789192</v>
      </c>
      <c r="J508" s="335">
        <f t="shared" si="32"/>
        <v>0.9049376782999168</v>
      </c>
    </row>
    <row r="509" spans="1:10" ht="12.75">
      <c r="A509" s="81">
        <f t="shared" si="25"/>
        <v>11</v>
      </c>
      <c r="B509" s="282">
        <f t="shared" si="26"/>
        <v>1.131172097874896</v>
      </c>
      <c r="C509" s="282">
        <f t="shared" si="26"/>
        <v>1.5836409370248543</v>
      </c>
      <c r="D509" s="101">
        <f t="shared" si="28"/>
        <v>0.8710086683280405</v>
      </c>
      <c r="E509" s="99">
        <f t="shared" si="29"/>
        <v>0.9433622737480865</v>
      </c>
      <c r="F509" s="99">
        <f t="shared" si="30"/>
        <v>0.07235360542004599</v>
      </c>
      <c r="G509" s="337">
        <f t="shared" si="27"/>
        <v>18.305462171271635</v>
      </c>
      <c r="H509" s="104">
        <f t="shared" si="31"/>
        <v>17.10102306693761</v>
      </c>
      <c r="J509" s="335">
        <f t="shared" si="32"/>
        <v>1.3574065174498753</v>
      </c>
    </row>
    <row r="510" spans="1:10" ht="12.75">
      <c r="A510" s="81">
        <f t="shared" si="25"/>
        <v>12</v>
      </c>
      <c r="B510" s="282">
        <f t="shared" si="26"/>
        <v>1.5836409370248543</v>
      </c>
      <c r="C510" s="282">
        <f t="shared" si="26"/>
        <v>2.0361097761748126</v>
      </c>
      <c r="D510" s="101">
        <f t="shared" si="28"/>
        <v>0.9433622737480865</v>
      </c>
      <c r="E510" s="99">
        <f t="shared" si="29"/>
        <v>0.9791303333601069</v>
      </c>
      <c r="F510" s="99">
        <f t="shared" si="30"/>
        <v>0.03576805961202045</v>
      </c>
      <c r="G510" s="337">
        <f t="shared" si="27"/>
        <v>9.049319081841174</v>
      </c>
      <c r="H510" s="104">
        <f t="shared" si="31"/>
        <v>8.267603530805857</v>
      </c>
      <c r="J510" s="335">
        <f t="shared" si="32"/>
        <v>1.8098753565998336</v>
      </c>
    </row>
    <row r="511" spans="1:10" ht="12.75">
      <c r="A511" s="81">
        <f t="shared" si="25"/>
        <v>13</v>
      </c>
      <c r="B511" s="282">
        <f t="shared" si="26"/>
        <v>2.0361097761748126</v>
      </c>
      <c r="C511" s="282">
        <f t="shared" si="26"/>
        <v>2.488578615324771</v>
      </c>
      <c r="D511" s="101">
        <f t="shared" si="28"/>
        <v>0.9791303333601069</v>
      </c>
      <c r="E511" s="99">
        <f t="shared" si="29"/>
        <v>0.993587256094244</v>
      </c>
      <c r="F511" s="99">
        <f t="shared" si="30"/>
        <v>0.014456922734137123</v>
      </c>
      <c r="G511" s="337">
        <f t="shared" si="27"/>
        <v>3.657601451736692</v>
      </c>
      <c r="H511" s="104">
        <f t="shared" si="31"/>
        <v>3.2679832279406282</v>
      </c>
      <c r="J511" s="335">
        <f t="shared" si="32"/>
        <v>2.262344195749792</v>
      </c>
    </row>
    <row r="512" spans="1:10" ht="12.75">
      <c r="A512" s="81">
        <f t="shared" si="25"/>
        <v>14</v>
      </c>
      <c r="B512" s="282">
        <f t="shared" si="26"/>
        <v>2.488578615324771</v>
      </c>
      <c r="C512" s="282">
        <f t="shared" si="26"/>
        <v>2.9410474544747296</v>
      </c>
      <c r="D512" s="101">
        <f t="shared" si="28"/>
        <v>0.993587256094244</v>
      </c>
      <c r="E512" s="99">
        <f t="shared" si="29"/>
        <v>0.9983644779105905</v>
      </c>
      <c r="F512" s="99">
        <f t="shared" si="30"/>
        <v>0.004777221816346433</v>
      </c>
      <c r="G512" s="337">
        <f t="shared" si="27"/>
        <v>1.2086371195356476</v>
      </c>
      <c r="H512" s="104">
        <f t="shared" si="31"/>
        <v>1.056077664901554</v>
      </c>
      <c r="J512" s="335">
        <f t="shared" si="32"/>
        <v>2.7148130348997506</v>
      </c>
    </row>
    <row r="513" spans="1:10" ht="13.5" thickBot="1">
      <c r="A513" s="90">
        <f t="shared" si="25"/>
        <v>15</v>
      </c>
      <c r="B513" s="288">
        <f t="shared" si="26"/>
        <v>2.9410474544747296</v>
      </c>
      <c r="C513" s="288">
        <f t="shared" si="26"/>
        <v>3.393516293624688</v>
      </c>
      <c r="D513" s="105">
        <f t="shared" si="28"/>
        <v>0.9983644779105905</v>
      </c>
      <c r="E513" s="106">
        <v>1</v>
      </c>
      <c r="F513" s="106">
        <f t="shared" si="30"/>
        <v>0.0016355220894095357</v>
      </c>
      <c r="G513" s="338">
        <f t="shared" si="27"/>
        <v>0.41378708862061253</v>
      </c>
      <c r="H513" s="107">
        <f t="shared" si="31"/>
        <v>0.35161112582708687</v>
      </c>
      <c r="J513" s="335">
        <f t="shared" si="32"/>
        <v>3.1672818740497086</v>
      </c>
    </row>
    <row r="514" spans="1:8" ht="12.75">
      <c r="A514" s="81"/>
      <c r="B514" s="66"/>
      <c r="C514" s="66"/>
      <c r="D514" s="66"/>
      <c r="E514" s="71" t="s">
        <v>55</v>
      </c>
      <c r="F514" s="100">
        <f>SUM(F499:F513)</f>
        <v>1</v>
      </c>
      <c r="G514" s="339">
        <f t="shared" si="27"/>
        <v>253</v>
      </c>
      <c r="H514" s="339">
        <f>SUM(H499:H513)</f>
        <v>252.99999999999997</v>
      </c>
    </row>
    <row r="518" ht="12.75">
      <c r="A518" s="3" t="s">
        <v>202</v>
      </c>
    </row>
    <row r="519" spans="1:3" ht="13.5" thickBot="1">
      <c r="A519" s="125" t="s">
        <v>59</v>
      </c>
      <c r="B519" s="126"/>
      <c r="C519" s="77"/>
    </row>
    <row r="520" spans="1:3" ht="13.5" thickTop="1">
      <c r="A520" s="370" t="s">
        <v>57</v>
      </c>
      <c r="B520" s="66"/>
      <c r="C520" s="70">
        <v>500</v>
      </c>
    </row>
    <row r="521" spans="1:3" ht="12.75">
      <c r="A521" s="370" t="s">
        <v>41</v>
      </c>
      <c r="B521" s="66"/>
      <c r="C521" s="121">
        <f>C363</f>
        <v>814.8260869565217</v>
      </c>
    </row>
    <row r="522" spans="1:3" ht="12.75">
      <c r="A522" s="370" t="s">
        <v>44</v>
      </c>
      <c r="B522" s="66"/>
      <c r="C522" s="121">
        <f>G363</f>
        <v>243.11066416563443</v>
      </c>
    </row>
    <row r="523" spans="1:3" ht="12.75">
      <c r="A523" s="370" t="s">
        <v>58</v>
      </c>
      <c r="B523" s="66"/>
      <c r="C523" s="122">
        <f>(C520-C521)/C522</f>
        <v>-1.2949908554485567</v>
      </c>
    </row>
    <row r="524" spans="1:3" ht="12.75">
      <c r="A524" s="370" t="s">
        <v>50</v>
      </c>
      <c r="B524" s="66"/>
      <c r="C524" s="124">
        <f>NORMSDIST(C523)</f>
        <v>0.09766169203905783</v>
      </c>
    </row>
    <row r="525" spans="1:3" ht="12.75">
      <c r="A525" s="269" t="s">
        <v>60</v>
      </c>
      <c r="B525" s="66"/>
      <c r="C525" s="70">
        <f>COUNTIF($B$10:$B$262,"&lt;=500")</f>
        <v>28</v>
      </c>
    </row>
    <row r="526" spans="1:3" ht="12.75">
      <c r="A526" s="270" t="s">
        <v>61</v>
      </c>
      <c r="B526" s="68"/>
      <c r="C526" s="127">
        <f>C525/C474</f>
        <v>0.11067193675889328</v>
      </c>
    </row>
    <row r="527" ht="12.75">
      <c r="C527" s="123">
        <f>C526-C524</f>
        <v>0.013010244719835445</v>
      </c>
    </row>
    <row r="528" ht="12.75">
      <c r="C528" s="123"/>
    </row>
    <row r="529" ht="12.75">
      <c r="C529" s="123"/>
    </row>
    <row r="530" spans="1:3" ht="12.75">
      <c r="A530" s="78" t="str">
        <f>G296</f>
        <v>Kg Gráfico</v>
      </c>
      <c r="B530" s="73"/>
      <c r="C530" s="123"/>
    </row>
    <row r="531" spans="1:3" ht="12.75">
      <c r="A531" s="81">
        <f>B403/1000</f>
        <v>0.002</v>
      </c>
      <c r="B531" s="85">
        <f>F499</f>
        <v>0.0016355220894095357</v>
      </c>
      <c r="C531" s="123"/>
    </row>
    <row r="532" spans="1:3" ht="12.75">
      <c r="A532" s="81">
        <f aca="true" t="shared" si="33" ref="A532:A545">B404/1000</f>
        <v>0.112</v>
      </c>
      <c r="B532" s="85">
        <f aca="true" t="shared" si="34" ref="B532:B545">B531+F499</f>
        <v>0.0032710441788190714</v>
      </c>
      <c r="C532" s="123"/>
    </row>
    <row r="533" spans="1:3" ht="12.75">
      <c r="A533" s="81">
        <f t="shared" si="33"/>
        <v>0.222</v>
      </c>
      <c r="B533" s="85">
        <f t="shared" si="34"/>
        <v>0.008048265995165504</v>
      </c>
      <c r="C533" s="123"/>
    </row>
    <row r="534" spans="1:3" ht="12.75">
      <c r="A534" s="81">
        <f t="shared" si="33"/>
        <v>0.332</v>
      </c>
      <c r="B534" s="85">
        <f t="shared" si="34"/>
        <v>0.022505188729302628</v>
      </c>
      <c r="C534" s="123"/>
    </row>
    <row r="535" spans="1:3" ht="12.75">
      <c r="A535" s="81">
        <f t="shared" si="33"/>
        <v>0.442</v>
      </c>
      <c r="B535" s="85">
        <f t="shared" si="34"/>
        <v>0.05827324834132308</v>
      </c>
      <c r="C535" s="123"/>
    </row>
    <row r="536" spans="1:3" ht="12.75">
      <c r="A536" s="81">
        <f t="shared" si="33"/>
        <v>0.552</v>
      </c>
      <c r="B536" s="85">
        <f t="shared" si="34"/>
        <v>0.13062685376136907</v>
      </c>
      <c r="C536" s="123"/>
    </row>
    <row r="537" spans="1:3" ht="12.75">
      <c r="A537" s="81">
        <f t="shared" si="33"/>
        <v>0.662</v>
      </c>
      <c r="B537" s="85">
        <f t="shared" si="34"/>
        <v>0.2502984725752968</v>
      </c>
      <c r="C537" s="123"/>
    </row>
    <row r="538" spans="1:3" ht="12.75">
      <c r="A538" s="81">
        <f t="shared" si="33"/>
        <v>0.772</v>
      </c>
      <c r="B538" s="85">
        <f t="shared" si="34"/>
        <v>0.41214507286150215</v>
      </c>
      <c r="C538" s="123"/>
    </row>
    <row r="539" spans="1:3" ht="12.75">
      <c r="A539" s="81">
        <f t="shared" si="33"/>
        <v>0.882</v>
      </c>
      <c r="B539" s="85">
        <f t="shared" si="34"/>
        <v>0.5911259713173169</v>
      </c>
      <c r="C539" s="123"/>
    </row>
    <row r="540" spans="1:3" ht="12.75">
      <c r="A540" s="81">
        <f t="shared" si="33"/>
        <v>0.992</v>
      </c>
      <c r="B540" s="85">
        <f t="shared" si="34"/>
        <v>0.7529725716035223</v>
      </c>
      <c r="C540" s="123"/>
    </row>
    <row r="541" spans="1:3" ht="12.75">
      <c r="A541" s="81">
        <f t="shared" si="33"/>
        <v>1.102</v>
      </c>
      <c r="B541" s="85">
        <f t="shared" si="34"/>
        <v>0.87264419041745</v>
      </c>
      <c r="C541" s="123"/>
    </row>
    <row r="542" spans="1:3" ht="12.75">
      <c r="A542" s="81">
        <f t="shared" si="33"/>
        <v>1.212</v>
      </c>
      <c r="B542" s="85">
        <f t="shared" si="34"/>
        <v>0.944997795837496</v>
      </c>
      <c r="C542" s="123"/>
    </row>
    <row r="543" spans="1:3" ht="12.75">
      <c r="A543" s="81">
        <f t="shared" si="33"/>
        <v>1.322</v>
      </c>
      <c r="B543" s="85">
        <f t="shared" si="34"/>
        <v>0.9807658554495164</v>
      </c>
      <c r="C543" s="123"/>
    </row>
    <row r="544" spans="1:3" ht="12.75">
      <c r="A544" s="81">
        <f t="shared" si="33"/>
        <v>1.432</v>
      </c>
      <c r="B544" s="85">
        <f t="shared" si="34"/>
        <v>0.9952227781836536</v>
      </c>
      <c r="C544" s="123"/>
    </row>
    <row r="545" spans="1:3" ht="12.75">
      <c r="A545" s="81">
        <f t="shared" si="33"/>
        <v>1.542</v>
      </c>
      <c r="B545" s="85">
        <f t="shared" si="34"/>
        <v>1</v>
      </c>
      <c r="C545" s="123"/>
    </row>
    <row r="546" spans="1:3" ht="12.75">
      <c r="A546" s="67"/>
      <c r="B546" s="188"/>
      <c r="C546" s="123"/>
    </row>
    <row r="547" spans="2:3" ht="12.75">
      <c r="B547" s="4"/>
      <c r="C547" s="123"/>
    </row>
    <row r="549" ht="12.75">
      <c r="C549" s="189" t="s">
        <v>203</v>
      </c>
    </row>
    <row r="551" spans="1:3" ht="13.5" thickBot="1">
      <c r="A551" s="129" t="s">
        <v>62</v>
      </c>
      <c r="B551" s="126"/>
      <c r="C551" s="77"/>
    </row>
    <row r="552" spans="1:3" ht="13.5" thickTop="1">
      <c r="A552" s="370" t="s">
        <v>47</v>
      </c>
      <c r="B552" s="66"/>
      <c r="C552" s="70">
        <v>0.8</v>
      </c>
    </row>
    <row r="553" spans="1:3" ht="12.75">
      <c r="A553" s="370" t="s">
        <v>63</v>
      </c>
      <c r="B553" s="66"/>
      <c r="C553" s="124">
        <f>NORMSINV(C552)</f>
        <v>0.8416212335729143</v>
      </c>
    </row>
    <row r="554" spans="1:3" ht="12.75">
      <c r="A554" s="370" t="s">
        <v>41</v>
      </c>
      <c r="B554" s="66"/>
      <c r="C554" s="121">
        <f>C521</f>
        <v>814.8260869565217</v>
      </c>
    </row>
    <row r="555" spans="1:3" ht="12.75">
      <c r="A555" s="370" t="s">
        <v>44</v>
      </c>
      <c r="B555" s="66"/>
      <c r="C555" s="121">
        <f>C522</f>
        <v>243.11066416563443</v>
      </c>
    </row>
    <row r="556" spans="1:3" ht="12.75">
      <c r="A556" s="370" t="s">
        <v>64</v>
      </c>
      <c r="B556" s="66"/>
      <c r="C556" s="128">
        <f>C554+C553*C555</f>
        <v>1019.4331840263335</v>
      </c>
    </row>
    <row r="557" spans="1:3" ht="12.75">
      <c r="A557" s="370" t="s">
        <v>65</v>
      </c>
      <c r="B557" s="66"/>
      <c r="C557" s="70">
        <f>COUNTIF($B$10:$B$262,"&gt;=1019")</f>
        <v>44</v>
      </c>
    </row>
    <row r="558" spans="1:3" ht="12.75">
      <c r="A558" s="365" t="s">
        <v>66</v>
      </c>
      <c r="B558" s="68"/>
      <c r="C558" s="127">
        <f>C557/C474</f>
        <v>0.17391304347826086</v>
      </c>
    </row>
    <row r="559" spans="3:6" ht="12.75">
      <c r="C559" s="123">
        <f>0.2-C558</f>
        <v>0.026086956521739146</v>
      </c>
      <c r="F559" s="70"/>
    </row>
    <row r="577" ht="12.75">
      <c r="H577" s="235"/>
    </row>
    <row r="581" ht="12.75">
      <c r="B581" s="3" t="s">
        <v>204</v>
      </c>
    </row>
    <row r="583" spans="1:3" ht="13.5" thickBot="1">
      <c r="A583" s="129" t="s">
        <v>67</v>
      </c>
      <c r="B583" s="126"/>
      <c r="C583" s="77"/>
    </row>
    <row r="584" spans="1:3" ht="13.5" thickTop="1">
      <c r="A584" s="370" t="s">
        <v>68</v>
      </c>
      <c r="B584" s="66"/>
      <c r="C584" s="70">
        <v>750</v>
      </c>
    </row>
    <row r="585" spans="1:3" ht="12.75">
      <c r="A585" s="370" t="s">
        <v>41</v>
      </c>
      <c r="B585" s="66"/>
      <c r="C585" s="121">
        <f>C521</f>
        <v>814.8260869565217</v>
      </c>
    </row>
    <row r="586" spans="1:3" ht="12.75">
      <c r="A586" s="370" t="s">
        <v>44</v>
      </c>
      <c r="B586" s="66"/>
      <c r="C586" s="121">
        <f>C522</f>
        <v>243.11066416563443</v>
      </c>
    </row>
    <row r="587" spans="1:3" ht="12.75">
      <c r="A587" s="269" t="s">
        <v>70</v>
      </c>
      <c r="B587" s="66"/>
      <c r="C587" s="132">
        <f>(C584-C585)/C586</f>
        <v>-0.26665258465319686</v>
      </c>
    </row>
    <row r="588" spans="1:3" ht="12.75">
      <c r="A588" s="269" t="s">
        <v>50</v>
      </c>
      <c r="B588" s="66"/>
      <c r="C588" s="122">
        <f>NORMSDIST(C587)</f>
        <v>0.39486833214619876</v>
      </c>
    </row>
    <row r="589" spans="1:3" ht="12.75">
      <c r="A589" s="269" t="s">
        <v>69</v>
      </c>
      <c r="B589" s="66"/>
      <c r="C589" s="131">
        <v>1000</v>
      </c>
    </row>
    <row r="590" spans="1:3" ht="12.75">
      <c r="A590" s="269" t="s">
        <v>71</v>
      </c>
      <c r="B590" s="66"/>
      <c r="C590" s="132">
        <f>(C589-C585)/C586</f>
        <v>0.7616856861421631</v>
      </c>
    </row>
    <row r="591" spans="1:3" ht="12.75">
      <c r="A591" s="269" t="s">
        <v>50</v>
      </c>
      <c r="B591" s="66"/>
      <c r="C591" s="133">
        <f>NORMSDIST(C590)</f>
        <v>0.7768761898167467</v>
      </c>
    </row>
    <row r="592" spans="1:3" ht="12.75">
      <c r="A592" s="269" t="s">
        <v>72</v>
      </c>
      <c r="B592" s="66"/>
      <c r="C592" s="134">
        <f>C591-C588</f>
        <v>0.3820078576705479</v>
      </c>
    </row>
    <row r="593" spans="1:4" ht="12.75">
      <c r="A593" s="269" t="s">
        <v>73</v>
      </c>
      <c r="B593" s="66"/>
      <c r="C593" s="70">
        <f>COUNTIF($B$10:$B$262,"&lt;750")</f>
        <v>86</v>
      </c>
      <c r="D593" s="335">
        <f>C593*100/253</f>
        <v>33.99209486166008</v>
      </c>
    </row>
    <row r="594" spans="1:4" ht="12.75">
      <c r="A594" s="269" t="s">
        <v>74</v>
      </c>
      <c r="B594" s="66"/>
      <c r="C594" s="70">
        <f>COUNTIF($B$10:$B$262,"&gt;1000")</f>
        <v>50</v>
      </c>
      <c r="D594" s="335">
        <f>C594*100/253</f>
        <v>19.76284584980237</v>
      </c>
    </row>
    <row r="595" spans="1:3" ht="12.75">
      <c r="A595" s="269" t="s">
        <v>75</v>
      </c>
      <c r="B595" s="66"/>
      <c r="C595" s="70">
        <f>C474-C593-C594</f>
        <v>117</v>
      </c>
    </row>
    <row r="596" spans="1:3" ht="12.75">
      <c r="A596" s="270" t="s">
        <v>76</v>
      </c>
      <c r="B596" s="68"/>
      <c r="C596" s="130">
        <f>C595/C474</f>
        <v>0.4624505928853755</v>
      </c>
    </row>
    <row r="619" ht="12.75">
      <c r="B619" s="3" t="s">
        <v>205</v>
      </c>
    </row>
    <row r="624" ht="12.75">
      <c r="A624" s="3" t="s">
        <v>206</v>
      </c>
    </row>
    <row r="625" spans="1:11" ht="13.5" thickBot="1">
      <c r="A625" s="172" t="s">
        <v>207</v>
      </c>
      <c r="B625" s="175" t="s">
        <v>80</v>
      </c>
      <c r="C625" s="197" t="s">
        <v>79</v>
      </c>
      <c r="D625" s="175" t="s">
        <v>81</v>
      </c>
      <c r="E625" s="197" t="s">
        <v>82</v>
      </c>
      <c r="F625" s="175" t="s">
        <v>83</v>
      </c>
      <c r="G625" s="197" t="s">
        <v>84</v>
      </c>
      <c r="H625" s="175" t="s">
        <v>85</v>
      </c>
      <c r="I625" s="197" t="s">
        <v>86</v>
      </c>
      <c r="J625" s="175" t="s">
        <v>87</v>
      </c>
      <c r="K625" s="198" t="s">
        <v>88</v>
      </c>
    </row>
    <row r="626" spans="1:11" ht="13.5" thickTop="1">
      <c r="A626" s="81">
        <v>1</v>
      </c>
      <c r="B626" s="167">
        <v>682</v>
      </c>
      <c r="C626" s="66">
        <v>845</v>
      </c>
      <c r="D626" s="70">
        <v>552</v>
      </c>
      <c r="E626" s="66">
        <v>1186</v>
      </c>
      <c r="F626" s="70">
        <v>943</v>
      </c>
      <c r="G626" s="66">
        <v>894</v>
      </c>
      <c r="H626" s="70">
        <v>606</v>
      </c>
      <c r="I626" s="66">
        <v>828</v>
      </c>
      <c r="J626" s="190">
        <v>1171</v>
      </c>
      <c r="K626" s="193">
        <v>1627</v>
      </c>
    </row>
    <row r="627" spans="1:11" ht="12.75">
      <c r="A627" s="81">
        <v>2</v>
      </c>
      <c r="B627" s="10">
        <v>1343</v>
      </c>
      <c r="C627" s="66">
        <v>1351</v>
      </c>
      <c r="D627" s="70">
        <v>799</v>
      </c>
      <c r="E627" s="66">
        <v>1411</v>
      </c>
      <c r="F627" s="70">
        <v>800</v>
      </c>
      <c r="G627" s="66">
        <v>174</v>
      </c>
      <c r="H627" s="70">
        <v>822</v>
      </c>
      <c r="I627" s="66">
        <v>618</v>
      </c>
      <c r="J627" s="191">
        <v>1548</v>
      </c>
      <c r="K627" s="193">
        <v>1252</v>
      </c>
    </row>
    <row r="628" spans="1:11" ht="12.75">
      <c r="A628" s="81">
        <v>3</v>
      </c>
      <c r="B628" s="10">
        <v>774</v>
      </c>
      <c r="C628" s="66">
        <v>482</v>
      </c>
      <c r="D628" s="167">
        <v>877</v>
      </c>
      <c r="E628" s="66">
        <v>961</v>
      </c>
      <c r="F628" s="70">
        <v>1306</v>
      </c>
      <c r="G628" s="66">
        <v>510</v>
      </c>
      <c r="H628" s="70">
        <v>966</v>
      </c>
      <c r="I628" s="66">
        <v>663</v>
      </c>
      <c r="J628" s="190">
        <v>456</v>
      </c>
      <c r="K628" s="193">
        <v>1012</v>
      </c>
    </row>
    <row r="629" spans="1:11" ht="12.75">
      <c r="A629" s="81">
        <v>4</v>
      </c>
      <c r="B629" s="10">
        <v>758</v>
      </c>
      <c r="C629" s="66">
        <v>801</v>
      </c>
      <c r="D629" s="70">
        <v>773</v>
      </c>
      <c r="E629" s="66">
        <v>1171</v>
      </c>
      <c r="F629" s="70">
        <v>745</v>
      </c>
      <c r="G629" s="66">
        <v>366</v>
      </c>
      <c r="H629" s="70">
        <v>726</v>
      </c>
      <c r="I629" s="66">
        <v>648</v>
      </c>
      <c r="J629" s="190">
        <v>1119</v>
      </c>
      <c r="K629" s="193">
        <v>667</v>
      </c>
    </row>
    <row r="630" spans="1:11" ht="12.75">
      <c r="A630" s="81">
        <v>5</v>
      </c>
      <c r="B630" s="10">
        <v>1017</v>
      </c>
      <c r="C630" s="66">
        <v>691</v>
      </c>
      <c r="D630" s="70">
        <v>1436</v>
      </c>
      <c r="E630" s="66">
        <v>781</v>
      </c>
      <c r="F630" s="70">
        <v>789</v>
      </c>
      <c r="G630" s="66">
        <v>510</v>
      </c>
      <c r="H630" s="70">
        <v>762</v>
      </c>
      <c r="I630" s="66">
        <v>768</v>
      </c>
      <c r="J630" s="190">
        <v>872</v>
      </c>
      <c r="K630" s="193">
        <v>802</v>
      </c>
    </row>
    <row r="631" spans="1:11" ht="12.75">
      <c r="A631" s="81">
        <v>6</v>
      </c>
      <c r="B631" s="10">
        <v>581</v>
      </c>
      <c r="C631" s="66">
        <v>1318</v>
      </c>
      <c r="D631" s="70">
        <v>994</v>
      </c>
      <c r="E631" s="66">
        <v>886</v>
      </c>
      <c r="F631" s="167">
        <v>855</v>
      </c>
      <c r="G631" s="66">
        <v>834</v>
      </c>
      <c r="H631" s="70">
        <v>1098</v>
      </c>
      <c r="I631" s="66">
        <v>1233</v>
      </c>
      <c r="J631" s="190">
        <v>625</v>
      </c>
      <c r="K631" s="193">
        <v>202</v>
      </c>
    </row>
    <row r="632" spans="1:11" ht="12.75">
      <c r="A632" s="81">
        <v>7</v>
      </c>
      <c r="B632" s="10">
        <v>748</v>
      </c>
      <c r="C632" s="66">
        <v>1021</v>
      </c>
      <c r="D632" s="70">
        <v>617</v>
      </c>
      <c r="E632" s="66">
        <v>346</v>
      </c>
      <c r="F632" s="70">
        <v>1383</v>
      </c>
      <c r="G632" s="66">
        <v>522</v>
      </c>
      <c r="H632" s="70">
        <v>642</v>
      </c>
      <c r="I632" s="66">
        <v>888</v>
      </c>
      <c r="J632" s="191">
        <v>443</v>
      </c>
      <c r="K632" s="193">
        <v>1027</v>
      </c>
    </row>
    <row r="633" spans="1:11" ht="12.75">
      <c r="A633" s="81">
        <v>8</v>
      </c>
      <c r="B633" s="10">
        <v>767</v>
      </c>
      <c r="C633" s="66">
        <v>1021</v>
      </c>
      <c r="D633" s="70">
        <v>864</v>
      </c>
      <c r="E633" s="66">
        <v>1246</v>
      </c>
      <c r="F633" s="70">
        <v>525</v>
      </c>
      <c r="G633" s="66">
        <v>678</v>
      </c>
      <c r="H633" s="70">
        <v>810</v>
      </c>
      <c r="I633" s="66">
        <v>1038</v>
      </c>
      <c r="J633" s="190">
        <v>365</v>
      </c>
      <c r="K633" s="194">
        <v>1477</v>
      </c>
    </row>
    <row r="634" spans="1:11" ht="12.75">
      <c r="A634" s="81">
        <v>9</v>
      </c>
      <c r="B634" s="10">
        <v>943</v>
      </c>
      <c r="C634" s="66">
        <v>812</v>
      </c>
      <c r="D634" s="70">
        <v>864</v>
      </c>
      <c r="E634" s="66">
        <v>1201</v>
      </c>
      <c r="F634" s="70">
        <v>767</v>
      </c>
      <c r="G634" s="66">
        <v>438</v>
      </c>
      <c r="H634" s="70">
        <v>570</v>
      </c>
      <c r="I634" s="66">
        <v>753</v>
      </c>
      <c r="J634" s="190">
        <v>807</v>
      </c>
      <c r="K634" s="193">
        <v>1312</v>
      </c>
    </row>
    <row r="635" spans="1:11" ht="12.75">
      <c r="A635" s="81">
        <v>10</v>
      </c>
      <c r="B635" s="10">
        <v>867</v>
      </c>
      <c r="C635" s="66">
        <v>515</v>
      </c>
      <c r="D635" s="70">
        <v>1202</v>
      </c>
      <c r="E635" s="66">
        <v>811</v>
      </c>
      <c r="F635" s="70">
        <v>1009</v>
      </c>
      <c r="G635" s="66">
        <v>582</v>
      </c>
      <c r="H635" s="70">
        <v>654</v>
      </c>
      <c r="I635" s="66">
        <v>1038</v>
      </c>
      <c r="J635" s="190">
        <v>586</v>
      </c>
      <c r="K635" s="193">
        <v>382</v>
      </c>
    </row>
    <row r="636" spans="1:11" ht="12.75">
      <c r="A636" s="81">
        <v>11</v>
      </c>
      <c r="B636" s="10">
        <v>620</v>
      </c>
      <c r="C636" s="66">
        <v>768</v>
      </c>
      <c r="D636" s="70">
        <v>578</v>
      </c>
      <c r="E636" s="66">
        <v>901</v>
      </c>
      <c r="F636" s="70">
        <v>932</v>
      </c>
      <c r="G636" s="66">
        <v>714</v>
      </c>
      <c r="H636" s="70">
        <v>750</v>
      </c>
      <c r="I636" s="66">
        <v>873</v>
      </c>
      <c r="J636" s="190">
        <v>820</v>
      </c>
      <c r="K636" s="193">
        <v>1102</v>
      </c>
    </row>
    <row r="637" spans="1:11" ht="12.75">
      <c r="A637" s="81">
        <v>12</v>
      </c>
      <c r="B637" s="10">
        <v>900</v>
      </c>
      <c r="C637" s="195">
        <v>911</v>
      </c>
      <c r="D637" s="70">
        <v>890</v>
      </c>
      <c r="E637" s="66">
        <v>721</v>
      </c>
      <c r="F637" s="70">
        <v>932</v>
      </c>
      <c r="G637" s="66">
        <v>426</v>
      </c>
      <c r="H637" s="70">
        <v>1110</v>
      </c>
      <c r="I637" s="66">
        <v>258</v>
      </c>
      <c r="J637" s="190">
        <v>287</v>
      </c>
      <c r="K637" s="196">
        <v>727</v>
      </c>
    </row>
    <row r="638" spans="1:11" ht="12.75">
      <c r="A638" s="81">
        <v>13</v>
      </c>
      <c r="B638" s="10">
        <v>649</v>
      </c>
      <c r="C638" s="66">
        <v>416</v>
      </c>
      <c r="D638" s="70">
        <v>669</v>
      </c>
      <c r="E638" s="66">
        <v>721</v>
      </c>
      <c r="F638" s="70">
        <v>800</v>
      </c>
      <c r="G638" s="66">
        <v>486</v>
      </c>
      <c r="H638" s="70">
        <v>1014</v>
      </c>
      <c r="I638" s="66">
        <v>753</v>
      </c>
      <c r="J638" s="190">
        <v>456</v>
      </c>
      <c r="K638" s="193">
        <v>907</v>
      </c>
    </row>
    <row r="639" spans="1:11" ht="12.75">
      <c r="A639" s="81">
        <v>14</v>
      </c>
      <c r="B639" s="10">
        <v>858</v>
      </c>
      <c r="C639" s="66">
        <v>768</v>
      </c>
      <c r="D639" s="70">
        <v>799</v>
      </c>
      <c r="E639" s="66">
        <v>781</v>
      </c>
      <c r="F639" s="70">
        <v>1086</v>
      </c>
      <c r="G639" s="66">
        <v>306</v>
      </c>
      <c r="H639" s="70">
        <v>906</v>
      </c>
      <c r="I639" s="66">
        <v>948</v>
      </c>
      <c r="J639" s="190">
        <v>1080</v>
      </c>
      <c r="K639" s="193">
        <v>907</v>
      </c>
    </row>
    <row r="640" spans="1:11" ht="12.75">
      <c r="A640" s="81">
        <v>15</v>
      </c>
      <c r="B640" s="10">
        <v>882</v>
      </c>
      <c r="C640" s="66">
        <v>1076</v>
      </c>
      <c r="D640" s="70">
        <v>955</v>
      </c>
      <c r="E640" s="66">
        <v>1051</v>
      </c>
      <c r="F640" s="167">
        <v>965</v>
      </c>
      <c r="G640" s="66">
        <v>510</v>
      </c>
      <c r="H640" s="70">
        <v>1086</v>
      </c>
      <c r="I640" s="66">
        <v>1008</v>
      </c>
      <c r="J640" s="190">
        <v>1535</v>
      </c>
      <c r="K640" s="193">
        <v>727</v>
      </c>
    </row>
    <row r="641" spans="1:11" ht="12.75">
      <c r="A641" s="81">
        <v>16</v>
      </c>
      <c r="B641" s="10">
        <v>391</v>
      </c>
      <c r="C641" s="66">
        <v>1142</v>
      </c>
      <c r="D641" s="70">
        <v>292</v>
      </c>
      <c r="E641" s="195">
        <v>946</v>
      </c>
      <c r="F641" s="70">
        <v>954</v>
      </c>
      <c r="G641" s="66">
        <v>930</v>
      </c>
      <c r="H641" s="70">
        <v>978</v>
      </c>
      <c r="I641" s="66">
        <v>693</v>
      </c>
      <c r="J641" s="190">
        <v>885</v>
      </c>
      <c r="K641" s="193">
        <v>712</v>
      </c>
    </row>
    <row r="642" spans="1:11" ht="12.75">
      <c r="A642" s="81">
        <v>17</v>
      </c>
      <c r="B642" s="10">
        <v>864</v>
      </c>
      <c r="C642" s="66">
        <v>735</v>
      </c>
      <c r="D642" s="70">
        <v>851</v>
      </c>
      <c r="E642" s="66">
        <v>196</v>
      </c>
      <c r="F642" s="70">
        <v>866</v>
      </c>
      <c r="G642" s="66">
        <v>546</v>
      </c>
      <c r="H642" s="70">
        <v>882</v>
      </c>
      <c r="I642" s="66">
        <v>1083</v>
      </c>
      <c r="J642" s="190">
        <v>1106</v>
      </c>
      <c r="K642" s="193">
        <v>277</v>
      </c>
    </row>
    <row r="643" spans="1:11" ht="12.75">
      <c r="A643" s="81">
        <v>18</v>
      </c>
      <c r="B643" s="10">
        <v>574</v>
      </c>
      <c r="C643" s="66">
        <v>889</v>
      </c>
      <c r="D643" s="70">
        <v>760</v>
      </c>
      <c r="E643" s="66">
        <v>721</v>
      </c>
      <c r="F643" s="70">
        <v>756</v>
      </c>
      <c r="G643" s="66">
        <v>1218</v>
      </c>
      <c r="H643" s="70">
        <v>906</v>
      </c>
      <c r="I643" s="66">
        <v>588</v>
      </c>
      <c r="J643" s="190">
        <v>755</v>
      </c>
      <c r="K643" s="193">
        <v>637</v>
      </c>
    </row>
    <row r="644" spans="1:11" ht="12.75">
      <c r="A644" s="81">
        <v>19</v>
      </c>
      <c r="B644" s="10">
        <v>1018</v>
      </c>
      <c r="C644" s="66">
        <v>812</v>
      </c>
      <c r="D644" s="70">
        <v>474</v>
      </c>
      <c r="E644" s="66">
        <v>526</v>
      </c>
      <c r="F644" s="70">
        <v>404</v>
      </c>
      <c r="G644" s="66">
        <v>330</v>
      </c>
      <c r="H644" s="70">
        <v>1002</v>
      </c>
      <c r="I644" s="66">
        <v>858</v>
      </c>
      <c r="J644" s="190">
        <v>1158</v>
      </c>
      <c r="K644" s="193">
        <v>397</v>
      </c>
    </row>
    <row r="645" spans="1:11" ht="12.75">
      <c r="A645" s="81">
        <v>20</v>
      </c>
      <c r="B645" s="167">
        <v>940</v>
      </c>
      <c r="C645" s="66">
        <v>350</v>
      </c>
      <c r="D645" s="70">
        <v>591</v>
      </c>
      <c r="E645" s="66">
        <v>1156</v>
      </c>
      <c r="F645" s="70">
        <v>987</v>
      </c>
      <c r="G645" s="66">
        <v>1014</v>
      </c>
      <c r="H645" s="70">
        <v>1266</v>
      </c>
      <c r="I645" s="66">
        <v>978</v>
      </c>
      <c r="J645" s="190">
        <v>1509</v>
      </c>
      <c r="K645" s="193">
        <v>712</v>
      </c>
    </row>
    <row r="646" spans="1:11" ht="12.75">
      <c r="A646" s="81">
        <v>21</v>
      </c>
      <c r="B646" s="10">
        <v>523</v>
      </c>
      <c r="C646" s="66">
        <v>658</v>
      </c>
      <c r="D646" s="70">
        <v>851</v>
      </c>
      <c r="E646" s="66">
        <v>691</v>
      </c>
      <c r="F646" s="70">
        <v>822</v>
      </c>
      <c r="G646" s="66">
        <v>642</v>
      </c>
      <c r="H646" s="70">
        <v>1254</v>
      </c>
      <c r="I646" s="66">
        <v>453</v>
      </c>
      <c r="J646" s="190">
        <v>677</v>
      </c>
      <c r="K646" s="193">
        <v>742</v>
      </c>
    </row>
    <row r="647" spans="1:11" ht="12.75">
      <c r="A647" s="81">
        <v>22</v>
      </c>
      <c r="B647" s="10">
        <v>1096</v>
      </c>
      <c r="C647" s="66">
        <v>1142</v>
      </c>
      <c r="D647" s="70">
        <v>1228</v>
      </c>
      <c r="E647" s="195">
        <v>901</v>
      </c>
      <c r="F647" s="70">
        <v>767</v>
      </c>
      <c r="G647" s="66">
        <v>690</v>
      </c>
      <c r="H647" s="70">
        <v>282</v>
      </c>
      <c r="I647" s="66">
        <v>918</v>
      </c>
      <c r="J647" s="191">
        <v>807</v>
      </c>
      <c r="K647" s="193">
        <v>1057</v>
      </c>
    </row>
    <row r="648" spans="1:11" ht="12.75">
      <c r="A648" s="81">
        <v>23</v>
      </c>
      <c r="B648" s="10">
        <v>773</v>
      </c>
      <c r="C648" s="66">
        <v>1054</v>
      </c>
      <c r="D648" s="167">
        <v>1085</v>
      </c>
      <c r="E648" s="66">
        <v>811</v>
      </c>
      <c r="F648" s="70">
        <v>1350</v>
      </c>
      <c r="G648" s="66">
        <v>1110</v>
      </c>
      <c r="H648" s="70">
        <v>702</v>
      </c>
      <c r="I648" s="66">
        <v>1113</v>
      </c>
      <c r="J648" s="190">
        <v>755</v>
      </c>
      <c r="K648" s="193">
        <v>577</v>
      </c>
    </row>
    <row r="649" spans="1:11" ht="12.75">
      <c r="A649" s="81">
        <v>24</v>
      </c>
      <c r="B649" s="10">
        <v>803</v>
      </c>
      <c r="C649" s="66">
        <v>658</v>
      </c>
      <c r="D649" s="70">
        <v>1176</v>
      </c>
      <c r="E649" s="66">
        <v>916</v>
      </c>
      <c r="F649" s="70">
        <v>943</v>
      </c>
      <c r="G649" s="66">
        <v>894</v>
      </c>
      <c r="H649" s="70">
        <v>894</v>
      </c>
      <c r="I649" s="66">
        <v>843</v>
      </c>
      <c r="J649" s="190">
        <v>833</v>
      </c>
      <c r="K649" s="193">
        <v>1012</v>
      </c>
    </row>
    <row r="650" spans="1:11" ht="12.75">
      <c r="A650" s="81">
        <v>25</v>
      </c>
      <c r="B650" s="10">
        <v>906</v>
      </c>
      <c r="C650" s="66">
        <v>977</v>
      </c>
      <c r="D650" s="70">
        <v>695</v>
      </c>
      <c r="E650" s="66">
        <v>1231</v>
      </c>
      <c r="F650" s="70">
        <v>690</v>
      </c>
      <c r="G650" s="66">
        <v>846</v>
      </c>
      <c r="H650" s="70">
        <v>1026</v>
      </c>
      <c r="I650" s="66">
        <v>723</v>
      </c>
      <c r="J650" s="190">
        <v>1340</v>
      </c>
      <c r="K650" s="196">
        <v>442</v>
      </c>
    </row>
    <row r="651" spans="1:11" ht="12.75">
      <c r="A651" s="81">
        <v>26</v>
      </c>
      <c r="B651" s="10">
        <v>1123</v>
      </c>
      <c r="C651" s="66">
        <v>768</v>
      </c>
      <c r="D651" s="167">
        <v>604</v>
      </c>
      <c r="E651" s="66">
        <v>286</v>
      </c>
      <c r="F651" s="70">
        <v>1020</v>
      </c>
      <c r="G651" s="66">
        <v>966</v>
      </c>
      <c r="H651" s="70">
        <v>942</v>
      </c>
      <c r="I651" s="66">
        <v>1143</v>
      </c>
      <c r="J651" s="190">
        <v>911</v>
      </c>
      <c r="K651" s="193">
        <v>1147</v>
      </c>
    </row>
    <row r="652" spans="1:11" ht="12.75">
      <c r="A652" s="81">
        <v>27</v>
      </c>
      <c r="B652" s="10">
        <v>723</v>
      </c>
      <c r="C652" s="66">
        <v>856</v>
      </c>
      <c r="D652" s="70">
        <v>1189</v>
      </c>
      <c r="E652" s="66">
        <v>1006</v>
      </c>
      <c r="F652" s="70">
        <v>811</v>
      </c>
      <c r="G652" s="66">
        <v>786</v>
      </c>
      <c r="H652" s="70">
        <v>1050</v>
      </c>
      <c r="I652" s="66">
        <v>633</v>
      </c>
      <c r="J652" s="191">
        <v>651</v>
      </c>
      <c r="K652" s="193">
        <v>1312</v>
      </c>
    </row>
    <row r="653" spans="1:11" ht="12.75">
      <c r="A653" s="81">
        <v>28</v>
      </c>
      <c r="B653" s="10">
        <v>737</v>
      </c>
      <c r="C653" s="66">
        <v>724</v>
      </c>
      <c r="D653" s="70">
        <v>760</v>
      </c>
      <c r="E653" s="66">
        <v>316</v>
      </c>
      <c r="F653" s="70">
        <v>811</v>
      </c>
      <c r="G653" s="66">
        <v>414</v>
      </c>
      <c r="H653" s="70">
        <v>1434</v>
      </c>
      <c r="I653" s="66">
        <v>1068</v>
      </c>
      <c r="J653" s="190">
        <v>1015</v>
      </c>
      <c r="K653" s="193">
        <v>487</v>
      </c>
    </row>
    <row r="654" spans="1:11" ht="12.75">
      <c r="A654" s="81">
        <v>29</v>
      </c>
      <c r="B654" s="10">
        <v>1108</v>
      </c>
      <c r="C654" s="66">
        <v>977</v>
      </c>
      <c r="D654" s="70">
        <v>1046</v>
      </c>
      <c r="E654" s="66">
        <v>961</v>
      </c>
      <c r="F654" s="70">
        <v>866</v>
      </c>
      <c r="G654" s="66">
        <v>906</v>
      </c>
      <c r="H654" s="70">
        <v>1218</v>
      </c>
      <c r="I654" s="66">
        <v>1173</v>
      </c>
      <c r="J654" s="190">
        <v>1145</v>
      </c>
      <c r="K654" s="193">
        <v>697</v>
      </c>
    </row>
    <row r="655" spans="1:11" ht="12.75">
      <c r="A655" s="81">
        <v>30</v>
      </c>
      <c r="B655" s="10">
        <v>778</v>
      </c>
      <c r="C655" s="66">
        <v>1406</v>
      </c>
      <c r="D655" s="70">
        <v>617</v>
      </c>
      <c r="E655" s="66">
        <v>856</v>
      </c>
      <c r="F655" s="70">
        <v>1031</v>
      </c>
      <c r="G655" s="66">
        <v>918</v>
      </c>
      <c r="H655" s="70">
        <v>582</v>
      </c>
      <c r="I655" s="66">
        <v>498</v>
      </c>
      <c r="J655" s="190">
        <v>1028</v>
      </c>
      <c r="K655" s="193">
        <v>922</v>
      </c>
    </row>
    <row r="656" spans="1:11" ht="12.75">
      <c r="A656" s="81">
        <v>31</v>
      </c>
      <c r="B656" s="10">
        <v>657</v>
      </c>
      <c r="C656" s="66">
        <v>680</v>
      </c>
      <c r="D656" s="70">
        <v>773</v>
      </c>
      <c r="E656" s="66">
        <v>1546</v>
      </c>
      <c r="F656" s="70">
        <v>1086</v>
      </c>
      <c r="G656" s="66">
        <v>738</v>
      </c>
      <c r="H656" s="70">
        <v>894</v>
      </c>
      <c r="I656" s="66">
        <v>678</v>
      </c>
      <c r="J656" s="190">
        <v>859</v>
      </c>
      <c r="K656" s="193">
        <v>1237</v>
      </c>
    </row>
    <row r="657" spans="1:11" ht="12.75">
      <c r="A657" s="81">
        <v>32</v>
      </c>
      <c r="B657" s="10">
        <v>882</v>
      </c>
      <c r="C657" s="66">
        <v>570</v>
      </c>
      <c r="D657" s="70">
        <v>1280</v>
      </c>
      <c r="E657" s="66">
        <v>691</v>
      </c>
      <c r="F657" s="70">
        <v>1251</v>
      </c>
      <c r="G657" s="66">
        <v>750</v>
      </c>
      <c r="H657" s="70">
        <v>1470</v>
      </c>
      <c r="I657" s="195">
        <v>558</v>
      </c>
      <c r="J657" s="190">
        <v>612</v>
      </c>
      <c r="K657" s="193">
        <v>562</v>
      </c>
    </row>
    <row r="658" spans="1:11" ht="12.75">
      <c r="A658" s="81">
        <v>33</v>
      </c>
      <c r="B658" s="10">
        <v>828</v>
      </c>
      <c r="C658" s="66">
        <v>1109</v>
      </c>
      <c r="D658" s="70">
        <v>812</v>
      </c>
      <c r="E658" s="66">
        <v>856</v>
      </c>
      <c r="F658" s="70">
        <v>470</v>
      </c>
      <c r="G658" s="195">
        <v>402</v>
      </c>
      <c r="H658" s="70">
        <v>1182</v>
      </c>
      <c r="I658" s="66">
        <v>1038</v>
      </c>
      <c r="J658" s="190">
        <v>768</v>
      </c>
      <c r="K658" s="193">
        <v>772</v>
      </c>
    </row>
    <row r="659" spans="1:11" ht="12.75">
      <c r="A659" s="81">
        <v>34</v>
      </c>
      <c r="B659" s="10">
        <v>842</v>
      </c>
      <c r="C659" s="66">
        <v>900</v>
      </c>
      <c r="D659" s="70">
        <v>799</v>
      </c>
      <c r="E659" s="66">
        <v>676</v>
      </c>
      <c r="F659" s="70">
        <v>701</v>
      </c>
      <c r="G659" s="66">
        <v>906</v>
      </c>
      <c r="H659" s="167">
        <v>510</v>
      </c>
      <c r="I659" s="66">
        <v>1323</v>
      </c>
      <c r="J659" s="190">
        <v>937</v>
      </c>
      <c r="K659" s="193">
        <v>997</v>
      </c>
    </row>
    <row r="660" spans="1:11" ht="12.75">
      <c r="A660" s="81">
        <v>35</v>
      </c>
      <c r="B660" s="167">
        <v>925</v>
      </c>
      <c r="C660" s="66">
        <v>504</v>
      </c>
      <c r="D660" s="70">
        <v>1176</v>
      </c>
      <c r="E660" s="66">
        <v>1156</v>
      </c>
      <c r="F660" s="70">
        <v>679</v>
      </c>
      <c r="G660" s="66">
        <v>1074</v>
      </c>
      <c r="H660" s="167">
        <v>966</v>
      </c>
      <c r="I660" s="66">
        <v>273</v>
      </c>
      <c r="J660" s="190">
        <v>1028</v>
      </c>
      <c r="K660" s="193">
        <v>1162</v>
      </c>
    </row>
    <row r="661" spans="1:11" ht="12.75">
      <c r="A661" s="81">
        <v>36</v>
      </c>
      <c r="B661" s="10">
        <v>1241</v>
      </c>
      <c r="C661" s="66">
        <v>966</v>
      </c>
      <c r="D661" s="70">
        <v>500</v>
      </c>
      <c r="E661" s="66">
        <v>406</v>
      </c>
      <c r="F661" s="70">
        <v>437</v>
      </c>
      <c r="G661" s="66">
        <v>774</v>
      </c>
      <c r="H661" s="70">
        <v>558</v>
      </c>
      <c r="I661" s="66">
        <v>678</v>
      </c>
      <c r="J661" s="190">
        <v>261</v>
      </c>
      <c r="K661" s="193">
        <v>772</v>
      </c>
    </row>
    <row r="662" spans="1:11" ht="12.75">
      <c r="A662" s="81">
        <v>37</v>
      </c>
      <c r="B662" s="10">
        <v>1056</v>
      </c>
      <c r="C662" s="66">
        <v>933</v>
      </c>
      <c r="D662" s="70">
        <v>682</v>
      </c>
      <c r="E662" s="66">
        <v>931</v>
      </c>
      <c r="F662" s="70">
        <v>712</v>
      </c>
      <c r="G662" s="66">
        <v>774</v>
      </c>
      <c r="H662" s="70">
        <v>822</v>
      </c>
      <c r="I662" s="66">
        <v>363</v>
      </c>
      <c r="J662" s="190">
        <v>690</v>
      </c>
      <c r="K662" s="193">
        <v>217</v>
      </c>
    </row>
    <row r="663" spans="1:11" ht="12.75">
      <c r="A663" s="81">
        <v>38</v>
      </c>
      <c r="B663" s="167">
        <v>1039</v>
      </c>
      <c r="C663" s="66">
        <v>757</v>
      </c>
      <c r="D663" s="167">
        <v>1085</v>
      </c>
      <c r="E663" s="66">
        <v>1456</v>
      </c>
      <c r="F663" s="70">
        <v>1075</v>
      </c>
      <c r="G663" s="66">
        <v>246</v>
      </c>
      <c r="H663" s="70">
        <v>954</v>
      </c>
      <c r="I663" s="66">
        <v>1068</v>
      </c>
      <c r="J663" s="190">
        <v>547</v>
      </c>
      <c r="K663" s="193">
        <v>937</v>
      </c>
    </row>
    <row r="664" spans="1:11" ht="12.75">
      <c r="A664" s="81">
        <v>39</v>
      </c>
      <c r="B664" s="167">
        <v>622</v>
      </c>
      <c r="C664" s="195">
        <v>1043</v>
      </c>
      <c r="D664" s="70">
        <v>929</v>
      </c>
      <c r="E664" s="66">
        <v>1051</v>
      </c>
      <c r="F664" s="70">
        <v>932</v>
      </c>
      <c r="G664" s="66">
        <v>1038</v>
      </c>
      <c r="H664" s="70">
        <v>474</v>
      </c>
      <c r="I664" s="66">
        <v>858</v>
      </c>
      <c r="J664" s="190">
        <v>1093</v>
      </c>
      <c r="K664" s="196">
        <v>997</v>
      </c>
    </row>
    <row r="665" spans="1:11" ht="12.75">
      <c r="A665" s="81">
        <v>40</v>
      </c>
      <c r="B665" s="10">
        <v>920</v>
      </c>
      <c r="C665" s="66">
        <v>768</v>
      </c>
      <c r="D665" s="70">
        <v>513</v>
      </c>
      <c r="E665" s="66">
        <v>1531</v>
      </c>
      <c r="F665" s="70">
        <v>1218</v>
      </c>
      <c r="G665" s="66">
        <v>486</v>
      </c>
      <c r="H665" s="70">
        <v>834</v>
      </c>
      <c r="I665" s="66">
        <v>633</v>
      </c>
      <c r="J665" s="190">
        <v>677</v>
      </c>
      <c r="K665" s="194">
        <v>1357</v>
      </c>
    </row>
    <row r="666" spans="1:11" ht="12.75">
      <c r="A666" s="81">
        <v>41</v>
      </c>
      <c r="B666" s="10">
        <v>1358</v>
      </c>
      <c r="C666" s="66">
        <v>702</v>
      </c>
      <c r="D666" s="70">
        <v>1007</v>
      </c>
      <c r="E666" s="66">
        <v>301</v>
      </c>
      <c r="F666" s="70">
        <v>767</v>
      </c>
      <c r="G666" s="66">
        <v>1110</v>
      </c>
      <c r="H666" s="70">
        <v>534</v>
      </c>
      <c r="I666" s="66">
        <v>588</v>
      </c>
      <c r="J666" s="190">
        <v>807</v>
      </c>
      <c r="K666" s="193">
        <v>907</v>
      </c>
    </row>
    <row r="667" spans="1:11" ht="12.75">
      <c r="A667" s="81">
        <v>42</v>
      </c>
      <c r="B667" s="10">
        <v>501</v>
      </c>
      <c r="C667" s="66">
        <v>823</v>
      </c>
      <c r="D667" s="70">
        <v>773</v>
      </c>
      <c r="E667" s="195">
        <v>1036</v>
      </c>
      <c r="F667" s="70">
        <v>888</v>
      </c>
      <c r="G667" s="66">
        <v>810</v>
      </c>
      <c r="H667" s="70">
        <v>678</v>
      </c>
      <c r="I667" s="66">
        <v>618</v>
      </c>
      <c r="J667" s="190">
        <v>807</v>
      </c>
      <c r="K667" s="193">
        <v>1012</v>
      </c>
    </row>
    <row r="668" spans="1:11" ht="12.75">
      <c r="A668" s="81">
        <v>43</v>
      </c>
      <c r="B668" s="10">
        <v>715</v>
      </c>
      <c r="C668" s="66">
        <v>1076</v>
      </c>
      <c r="D668" s="70">
        <v>708</v>
      </c>
      <c r="E668" s="66">
        <v>361</v>
      </c>
      <c r="F668" s="70">
        <v>558</v>
      </c>
      <c r="G668" s="66">
        <v>882</v>
      </c>
      <c r="H668" s="70">
        <v>810</v>
      </c>
      <c r="I668" s="66">
        <v>1128</v>
      </c>
      <c r="J668" s="190">
        <v>521</v>
      </c>
      <c r="K668" s="193">
        <v>1297</v>
      </c>
    </row>
    <row r="669" spans="1:11" ht="12.75">
      <c r="A669" s="81">
        <v>44</v>
      </c>
      <c r="B669" s="10">
        <v>999</v>
      </c>
      <c r="C669" s="66">
        <v>867</v>
      </c>
      <c r="D669" s="70">
        <v>1059</v>
      </c>
      <c r="E669" s="66">
        <v>1366</v>
      </c>
      <c r="F669" s="70">
        <v>998</v>
      </c>
      <c r="G669" s="66">
        <v>534</v>
      </c>
      <c r="H669" s="70">
        <v>678</v>
      </c>
      <c r="I669" s="66">
        <v>1098</v>
      </c>
      <c r="J669" s="190">
        <v>833</v>
      </c>
      <c r="K669" s="193">
        <v>1207</v>
      </c>
    </row>
    <row r="670" spans="1:11" ht="12.75">
      <c r="A670" s="81">
        <v>45</v>
      </c>
      <c r="B670" s="10">
        <v>928</v>
      </c>
      <c r="C670" s="66">
        <v>636</v>
      </c>
      <c r="D670" s="70">
        <v>747</v>
      </c>
      <c r="E670" s="66">
        <v>1246</v>
      </c>
      <c r="F670" s="70">
        <v>602</v>
      </c>
      <c r="G670" s="66">
        <v>702</v>
      </c>
      <c r="H670" s="70">
        <v>726</v>
      </c>
      <c r="I670" s="66">
        <v>873</v>
      </c>
      <c r="J670" s="190">
        <v>742</v>
      </c>
      <c r="K670" s="196">
        <v>427</v>
      </c>
    </row>
    <row r="671" spans="1:11" ht="12.75">
      <c r="A671" s="81">
        <v>46</v>
      </c>
      <c r="B671" s="10">
        <v>216</v>
      </c>
      <c r="C671" s="66">
        <v>1120</v>
      </c>
      <c r="D671" s="70">
        <v>1150</v>
      </c>
      <c r="E671" s="66">
        <v>856</v>
      </c>
      <c r="F671" s="70">
        <v>998</v>
      </c>
      <c r="G671" s="66">
        <v>870</v>
      </c>
      <c r="H671" s="70">
        <v>918</v>
      </c>
      <c r="I671" s="66">
        <v>558</v>
      </c>
      <c r="J671" s="190">
        <v>1184</v>
      </c>
      <c r="K671" s="193">
        <v>1042</v>
      </c>
    </row>
    <row r="672" spans="1:11" ht="12.75">
      <c r="A672" s="81">
        <v>47</v>
      </c>
      <c r="B672" s="10">
        <v>842</v>
      </c>
      <c r="C672" s="66">
        <v>955</v>
      </c>
      <c r="D672" s="70">
        <v>890</v>
      </c>
      <c r="E672" s="66">
        <v>1126</v>
      </c>
      <c r="F672" s="70">
        <v>1064</v>
      </c>
      <c r="G672" s="66">
        <v>522</v>
      </c>
      <c r="H672" s="70">
        <v>870</v>
      </c>
      <c r="I672" s="66">
        <v>1023</v>
      </c>
      <c r="J672" s="190">
        <v>1223</v>
      </c>
      <c r="K672" s="193">
        <v>832</v>
      </c>
    </row>
    <row r="673" spans="1:11" ht="12.75">
      <c r="A673" s="81">
        <v>48</v>
      </c>
      <c r="B673" s="10">
        <v>1051</v>
      </c>
      <c r="C673" s="66">
        <v>691</v>
      </c>
      <c r="D673" s="70">
        <v>565</v>
      </c>
      <c r="E673" s="66">
        <v>691</v>
      </c>
      <c r="F673" s="70">
        <v>1416</v>
      </c>
      <c r="G673" s="66">
        <v>798</v>
      </c>
      <c r="H673" s="167">
        <v>498</v>
      </c>
      <c r="I673" s="66">
        <v>873</v>
      </c>
      <c r="J673" s="190">
        <v>885</v>
      </c>
      <c r="K673" s="193">
        <v>1222</v>
      </c>
    </row>
    <row r="674" spans="1:11" ht="12.75">
      <c r="A674" s="81">
        <v>49</v>
      </c>
      <c r="B674" s="10">
        <v>402</v>
      </c>
      <c r="C674" s="66">
        <v>1021</v>
      </c>
      <c r="D674" s="70">
        <v>981</v>
      </c>
      <c r="E674" s="66">
        <v>961</v>
      </c>
      <c r="F674" s="70">
        <v>976</v>
      </c>
      <c r="G674" s="66">
        <v>954</v>
      </c>
      <c r="H674" s="70">
        <v>870</v>
      </c>
      <c r="I674" s="66">
        <v>408</v>
      </c>
      <c r="J674" s="190">
        <v>573</v>
      </c>
      <c r="K674" s="196">
        <v>442</v>
      </c>
    </row>
    <row r="675" spans="1:11" ht="12.75">
      <c r="A675" s="81">
        <v>50</v>
      </c>
      <c r="B675" s="10">
        <v>1080</v>
      </c>
      <c r="C675" s="66">
        <v>559</v>
      </c>
      <c r="D675" s="70">
        <v>643</v>
      </c>
      <c r="E675" s="66">
        <v>1471</v>
      </c>
      <c r="F675" s="70">
        <v>998</v>
      </c>
      <c r="G675" s="66">
        <v>1026</v>
      </c>
      <c r="H675" s="167">
        <v>618</v>
      </c>
      <c r="I675" s="66">
        <v>1083</v>
      </c>
      <c r="J675" s="190">
        <v>625</v>
      </c>
      <c r="K675" s="193">
        <v>1252</v>
      </c>
    </row>
    <row r="676" spans="1:11" ht="12.75">
      <c r="A676" s="81">
        <v>51</v>
      </c>
      <c r="B676" s="10">
        <v>885</v>
      </c>
      <c r="C676" s="66">
        <v>625</v>
      </c>
      <c r="D676" s="70">
        <v>1098</v>
      </c>
      <c r="E676" s="66">
        <v>1486</v>
      </c>
      <c r="F676" s="70">
        <v>701</v>
      </c>
      <c r="G676" s="66">
        <v>522</v>
      </c>
      <c r="H676" s="70">
        <v>1062</v>
      </c>
      <c r="I676" s="66">
        <v>1173</v>
      </c>
      <c r="J676" s="190">
        <v>1028</v>
      </c>
      <c r="K676" s="193">
        <v>1177</v>
      </c>
    </row>
    <row r="677" spans="1:11" ht="12.75">
      <c r="A677" s="81">
        <v>52</v>
      </c>
      <c r="B677" s="10">
        <v>984</v>
      </c>
      <c r="C677" s="66">
        <v>592</v>
      </c>
      <c r="D677" s="70">
        <v>513</v>
      </c>
      <c r="E677" s="66">
        <v>511</v>
      </c>
      <c r="F677" s="70">
        <v>536</v>
      </c>
      <c r="G677" s="66">
        <v>570</v>
      </c>
      <c r="H677" s="70">
        <v>858</v>
      </c>
      <c r="I677" s="66">
        <v>1368</v>
      </c>
      <c r="J677" s="190">
        <v>898</v>
      </c>
      <c r="K677" s="193">
        <v>502</v>
      </c>
    </row>
    <row r="678" spans="1:11" ht="12.75">
      <c r="A678" s="81">
        <v>53</v>
      </c>
      <c r="B678" s="167">
        <v>831</v>
      </c>
      <c r="C678" s="66">
        <v>713</v>
      </c>
      <c r="D678" s="70">
        <v>1293</v>
      </c>
      <c r="E678" s="66">
        <v>661</v>
      </c>
      <c r="F678" s="70">
        <v>547</v>
      </c>
      <c r="G678" s="66">
        <v>1146</v>
      </c>
      <c r="H678" s="70">
        <v>654</v>
      </c>
      <c r="I678" s="66">
        <v>153</v>
      </c>
      <c r="J678" s="190">
        <v>1288</v>
      </c>
      <c r="K678" s="193">
        <v>1072</v>
      </c>
    </row>
    <row r="679" spans="1:11" ht="12.75">
      <c r="A679" s="81">
        <v>54</v>
      </c>
      <c r="B679" s="10">
        <v>980</v>
      </c>
      <c r="C679" s="66">
        <v>878</v>
      </c>
      <c r="D679" s="70">
        <v>1410</v>
      </c>
      <c r="E679" s="66">
        <v>1021</v>
      </c>
      <c r="F679" s="70">
        <v>954</v>
      </c>
      <c r="G679" s="66">
        <v>210</v>
      </c>
      <c r="H679" s="70">
        <v>522</v>
      </c>
      <c r="I679" s="66">
        <v>1068</v>
      </c>
      <c r="J679" s="190">
        <v>1314</v>
      </c>
      <c r="K679" s="193">
        <v>652</v>
      </c>
    </row>
    <row r="680" spans="1:11" ht="12.75">
      <c r="A680" s="81">
        <v>55</v>
      </c>
      <c r="B680" s="10">
        <v>511</v>
      </c>
      <c r="C680" s="66">
        <v>1054</v>
      </c>
      <c r="D680" s="70">
        <v>1267</v>
      </c>
      <c r="E680" s="66">
        <v>616</v>
      </c>
      <c r="F680" s="70">
        <v>1196</v>
      </c>
      <c r="G680" s="66">
        <v>762</v>
      </c>
      <c r="H680" s="70">
        <v>1014</v>
      </c>
      <c r="I680" s="66">
        <v>768</v>
      </c>
      <c r="J680" s="190">
        <v>690</v>
      </c>
      <c r="K680" s="193">
        <v>802</v>
      </c>
    </row>
    <row r="681" spans="1:11" ht="12.75">
      <c r="A681" s="81">
        <v>56</v>
      </c>
      <c r="B681" s="10">
        <v>648</v>
      </c>
      <c r="C681" s="66">
        <v>1241</v>
      </c>
      <c r="D681" s="70">
        <v>630</v>
      </c>
      <c r="E681" s="66">
        <v>1516</v>
      </c>
      <c r="F681" s="70">
        <v>943</v>
      </c>
      <c r="G681" s="66">
        <v>558</v>
      </c>
      <c r="H681" s="70">
        <v>942</v>
      </c>
      <c r="I681" s="66">
        <v>1263</v>
      </c>
      <c r="J681" s="190">
        <v>976</v>
      </c>
      <c r="K681" s="193">
        <v>1387</v>
      </c>
    </row>
    <row r="682" spans="1:11" ht="12.75">
      <c r="A682" s="81">
        <v>57</v>
      </c>
      <c r="B682" s="10">
        <v>721</v>
      </c>
      <c r="C682" s="66">
        <v>1065</v>
      </c>
      <c r="D682" s="70">
        <v>1527</v>
      </c>
      <c r="E682" s="66">
        <v>1126</v>
      </c>
      <c r="F682" s="70">
        <v>1328</v>
      </c>
      <c r="G682" s="66">
        <v>594</v>
      </c>
      <c r="H682" s="70">
        <v>990</v>
      </c>
      <c r="I682" s="66">
        <v>873</v>
      </c>
      <c r="J682" s="190">
        <v>1054</v>
      </c>
      <c r="K682" s="193">
        <v>1357</v>
      </c>
    </row>
    <row r="683" spans="1:11" ht="12.75">
      <c r="A683" s="81">
        <v>58</v>
      </c>
      <c r="B683" s="10">
        <v>414</v>
      </c>
      <c r="C683" s="66">
        <v>1098</v>
      </c>
      <c r="D683" s="70">
        <v>1176</v>
      </c>
      <c r="E683" s="66">
        <v>1426</v>
      </c>
      <c r="F683" s="70">
        <v>712</v>
      </c>
      <c r="G683" s="66">
        <v>342</v>
      </c>
      <c r="H683" s="70">
        <v>870</v>
      </c>
      <c r="I683" s="66">
        <v>633</v>
      </c>
      <c r="J683" s="190">
        <v>911</v>
      </c>
      <c r="K683" s="196">
        <v>742</v>
      </c>
    </row>
    <row r="684" spans="1:11" ht="12.75">
      <c r="A684" s="81">
        <v>59</v>
      </c>
      <c r="B684" s="10">
        <v>755</v>
      </c>
      <c r="C684" s="66">
        <v>1065</v>
      </c>
      <c r="D684" s="70">
        <v>1111</v>
      </c>
      <c r="E684" s="66">
        <v>1141</v>
      </c>
      <c r="F684" s="70">
        <v>844</v>
      </c>
      <c r="G684" s="66">
        <v>654</v>
      </c>
      <c r="H684" s="70">
        <v>1386</v>
      </c>
      <c r="I684" s="66">
        <v>888</v>
      </c>
      <c r="J684" s="190">
        <v>989</v>
      </c>
      <c r="K684" s="193">
        <v>832</v>
      </c>
    </row>
    <row r="685" spans="1:11" ht="12.75">
      <c r="A685" s="81">
        <v>60</v>
      </c>
      <c r="B685" s="10">
        <v>693</v>
      </c>
      <c r="C685" s="66">
        <v>988</v>
      </c>
      <c r="D685" s="70">
        <v>929</v>
      </c>
      <c r="E685" s="66">
        <v>871</v>
      </c>
      <c r="F685" s="70">
        <v>1042</v>
      </c>
      <c r="G685" s="66">
        <v>462</v>
      </c>
      <c r="H685" s="70">
        <v>690</v>
      </c>
      <c r="I685" s="66">
        <v>453</v>
      </c>
      <c r="J685" s="190">
        <v>859</v>
      </c>
      <c r="K685" s="193">
        <v>727</v>
      </c>
    </row>
    <row r="686" spans="1:11" ht="12.75">
      <c r="A686" s="81">
        <v>61</v>
      </c>
      <c r="B686" s="10">
        <v>673</v>
      </c>
      <c r="C686" s="195">
        <v>1076</v>
      </c>
      <c r="D686" s="70">
        <v>968</v>
      </c>
      <c r="E686" s="66">
        <v>736</v>
      </c>
      <c r="F686" s="70">
        <v>1020</v>
      </c>
      <c r="G686" s="66">
        <v>582</v>
      </c>
      <c r="H686" s="70">
        <v>798</v>
      </c>
      <c r="I686" s="66">
        <v>1038</v>
      </c>
      <c r="J686" s="190">
        <v>677</v>
      </c>
      <c r="K686" s="193">
        <v>922</v>
      </c>
    </row>
    <row r="687" spans="1:11" ht="12.75">
      <c r="A687" s="81">
        <v>62</v>
      </c>
      <c r="B687" s="10">
        <v>1103</v>
      </c>
      <c r="C687" s="66">
        <v>812</v>
      </c>
      <c r="D687" s="70">
        <v>851</v>
      </c>
      <c r="E687" s="66">
        <v>391</v>
      </c>
      <c r="F687" s="70">
        <v>382</v>
      </c>
      <c r="G687" s="66">
        <v>726</v>
      </c>
      <c r="H687" s="70">
        <v>1326</v>
      </c>
      <c r="I687" s="66">
        <v>813</v>
      </c>
      <c r="J687" s="190">
        <v>924</v>
      </c>
      <c r="K687" s="193">
        <v>1177</v>
      </c>
    </row>
    <row r="688" spans="1:11" ht="12.75">
      <c r="A688" s="81">
        <v>63</v>
      </c>
      <c r="B688" s="10">
        <v>1044</v>
      </c>
      <c r="C688" s="66">
        <v>922</v>
      </c>
      <c r="D688" s="70">
        <v>1072</v>
      </c>
      <c r="E688" s="66">
        <v>571</v>
      </c>
      <c r="F688" s="70">
        <v>679</v>
      </c>
      <c r="G688" s="66">
        <v>630</v>
      </c>
      <c r="H688" s="70">
        <v>1074</v>
      </c>
      <c r="I688" s="66">
        <v>303</v>
      </c>
      <c r="J688" s="190">
        <v>274</v>
      </c>
      <c r="K688" s="193">
        <v>1027</v>
      </c>
    </row>
    <row r="689" spans="1:11" ht="12.75">
      <c r="A689" s="81">
        <v>64</v>
      </c>
      <c r="B689" s="10">
        <v>1018</v>
      </c>
      <c r="C689" s="66">
        <v>658</v>
      </c>
      <c r="D689" s="70">
        <v>708</v>
      </c>
      <c r="E689" s="66">
        <v>706</v>
      </c>
      <c r="F689" s="70">
        <v>998</v>
      </c>
      <c r="G689" s="66">
        <v>846</v>
      </c>
      <c r="H689" s="70">
        <v>1170</v>
      </c>
      <c r="I689" s="66">
        <v>1023</v>
      </c>
      <c r="J689" s="190">
        <v>1522</v>
      </c>
      <c r="K689" s="193">
        <v>922</v>
      </c>
    </row>
    <row r="690" spans="1:11" ht="12.75">
      <c r="A690" s="81">
        <v>65</v>
      </c>
      <c r="B690" s="10">
        <v>870</v>
      </c>
      <c r="C690" s="66">
        <v>933</v>
      </c>
      <c r="D690" s="70">
        <v>1137</v>
      </c>
      <c r="E690" s="66">
        <v>931</v>
      </c>
      <c r="F690" s="70">
        <v>1427</v>
      </c>
      <c r="G690" s="66">
        <v>378</v>
      </c>
      <c r="H690" s="70">
        <v>1374</v>
      </c>
      <c r="I690" s="66">
        <v>663</v>
      </c>
      <c r="J690" s="190">
        <v>300</v>
      </c>
      <c r="K690" s="193">
        <v>1072</v>
      </c>
    </row>
    <row r="691" spans="1:11" ht="12.75">
      <c r="A691" s="81">
        <v>66</v>
      </c>
      <c r="B691" s="10">
        <v>797</v>
      </c>
      <c r="C691" s="66">
        <v>1010</v>
      </c>
      <c r="D691" s="70">
        <v>851</v>
      </c>
      <c r="E691" s="66">
        <v>1036</v>
      </c>
      <c r="F691" s="70">
        <v>569</v>
      </c>
      <c r="G691" s="66">
        <v>822</v>
      </c>
      <c r="H691" s="70">
        <v>1410</v>
      </c>
      <c r="I691" s="66">
        <v>723</v>
      </c>
      <c r="J691" s="190">
        <v>599</v>
      </c>
      <c r="K691" s="193">
        <v>967</v>
      </c>
    </row>
    <row r="692" spans="1:11" ht="12.75">
      <c r="A692" s="81">
        <v>67</v>
      </c>
      <c r="B692" s="10">
        <v>1096</v>
      </c>
      <c r="C692" s="66">
        <v>361</v>
      </c>
      <c r="D692" s="70">
        <v>1241</v>
      </c>
      <c r="E692" s="66">
        <v>1141</v>
      </c>
      <c r="F692" s="70">
        <v>756</v>
      </c>
      <c r="G692" s="195">
        <v>474</v>
      </c>
      <c r="H692" s="70">
        <v>1026</v>
      </c>
      <c r="I692" s="66">
        <v>543</v>
      </c>
      <c r="J692" s="190">
        <v>950</v>
      </c>
      <c r="K692" s="193">
        <v>817</v>
      </c>
    </row>
    <row r="693" spans="1:11" ht="12.75">
      <c r="A693" s="81">
        <v>68</v>
      </c>
      <c r="B693" s="10">
        <v>1235</v>
      </c>
      <c r="C693" s="66">
        <v>988</v>
      </c>
      <c r="D693" s="70">
        <v>825</v>
      </c>
      <c r="E693" s="66">
        <v>331</v>
      </c>
      <c r="F693" s="70">
        <v>1460</v>
      </c>
      <c r="G693" s="66">
        <v>966</v>
      </c>
      <c r="H693" s="70">
        <v>498</v>
      </c>
      <c r="I693" s="66">
        <v>903</v>
      </c>
      <c r="J693" s="190">
        <v>1171</v>
      </c>
      <c r="K693" s="193">
        <v>997</v>
      </c>
    </row>
    <row r="694" spans="1:11" ht="12.75">
      <c r="A694" s="81">
        <v>69</v>
      </c>
      <c r="B694" s="10">
        <v>860</v>
      </c>
      <c r="C694" s="66">
        <v>526</v>
      </c>
      <c r="D694" s="70">
        <v>565</v>
      </c>
      <c r="E694" s="66">
        <v>691</v>
      </c>
      <c r="F694" s="70">
        <v>789</v>
      </c>
      <c r="G694" s="195">
        <v>1266</v>
      </c>
      <c r="H694" s="167">
        <v>882</v>
      </c>
      <c r="I694" s="66">
        <v>738</v>
      </c>
      <c r="J694" s="190">
        <v>1249</v>
      </c>
      <c r="K694" s="193">
        <v>1507</v>
      </c>
    </row>
    <row r="695" spans="1:11" ht="12.75">
      <c r="A695" s="81">
        <v>70</v>
      </c>
      <c r="B695" s="10">
        <v>822</v>
      </c>
      <c r="C695" s="66">
        <v>614</v>
      </c>
      <c r="D695" s="70">
        <v>1111</v>
      </c>
      <c r="E695" s="66">
        <v>631</v>
      </c>
      <c r="F695" s="70">
        <v>998</v>
      </c>
      <c r="G695" s="66">
        <v>1062</v>
      </c>
      <c r="H695" s="70">
        <v>642</v>
      </c>
      <c r="I695" s="66">
        <v>783</v>
      </c>
      <c r="J695" s="190">
        <v>781</v>
      </c>
      <c r="K695" s="196">
        <v>427</v>
      </c>
    </row>
    <row r="696" spans="1:11" ht="12.75">
      <c r="A696" s="81">
        <v>71</v>
      </c>
      <c r="B696" s="10">
        <v>1228</v>
      </c>
      <c r="C696" s="66">
        <v>372</v>
      </c>
      <c r="D696" s="70">
        <v>643</v>
      </c>
      <c r="E696" s="66">
        <v>166</v>
      </c>
      <c r="F696" s="70">
        <v>701</v>
      </c>
      <c r="G696" s="195">
        <v>126</v>
      </c>
      <c r="H696" s="70">
        <v>1266</v>
      </c>
      <c r="I696" s="66">
        <v>648</v>
      </c>
      <c r="J696" s="190">
        <v>560</v>
      </c>
      <c r="K696" s="193">
        <v>967</v>
      </c>
    </row>
    <row r="697" spans="1:11" ht="12.75">
      <c r="A697" s="81">
        <v>72</v>
      </c>
      <c r="B697" s="10">
        <v>1245</v>
      </c>
      <c r="C697" s="66">
        <v>867</v>
      </c>
      <c r="D697" s="70">
        <v>825</v>
      </c>
      <c r="E697" s="66">
        <v>706</v>
      </c>
      <c r="F697" s="167">
        <v>1020</v>
      </c>
      <c r="G697" s="195">
        <v>702</v>
      </c>
      <c r="H697" s="70">
        <v>1062</v>
      </c>
      <c r="I697" s="66">
        <v>1203</v>
      </c>
      <c r="J697" s="190">
        <v>1327</v>
      </c>
      <c r="K697" s="193">
        <v>1282</v>
      </c>
    </row>
    <row r="698" spans="1:11" ht="12.75">
      <c r="A698" s="81">
        <v>73</v>
      </c>
      <c r="B698" s="10">
        <v>1319</v>
      </c>
      <c r="C698" s="66">
        <v>581</v>
      </c>
      <c r="D698" s="167">
        <v>1488</v>
      </c>
      <c r="E698" s="66">
        <v>1396</v>
      </c>
      <c r="F698" s="70">
        <v>910</v>
      </c>
      <c r="G698" s="66">
        <v>1086</v>
      </c>
      <c r="H698" s="70">
        <v>1086</v>
      </c>
      <c r="I698" s="66">
        <v>738</v>
      </c>
      <c r="J698" s="190">
        <v>794</v>
      </c>
      <c r="K698" s="193">
        <v>1222</v>
      </c>
    </row>
    <row r="699" spans="1:11" ht="12.75">
      <c r="A699" s="81">
        <v>74</v>
      </c>
      <c r="B699" s="10">
        <v>926</v>
      </c>
      <c r="C699" s="66">
        <v>779</v>
      </c>
      <c r="D699" s="70">
        <v>1384</v>
      </c>
      <c r="E699" s="66">
        <v>676</v>
      </c>
      <c r="F699" s="70">
        <v>1229</v>
      </c>
      <c r="G699" s="66">
        <v>438</v>
      </c>
      <c r="H699" s="70">
        <v>750</v>
      </c>
      <c r="I699" s="66">
        <v>1173</v>
      </c>
      <c r="J699" s="190">
        <v>898</v>
      </c>
      <c r="K699" s="193">
        <v>397</v>
      </c>
    </row>
    <row r="700" spans="1:11" ht="12.75">
      <c r="A700" s="81">
        <v>75</v>
      </c>
      <c r="B700" s="10">
        <v>720</v>
      </c>
      <c r="C700" s="66">
        <v>900</v>
      </c>
      <c r="D700" s="70">
        <v>1007</v>
      </c>
      <c r="E700" s="66">
        <v>946</v>
      </c>
      <c r="F700" s="70">
        <v>899</v>
      </c>
      <c r="G700" s="66">
        <v>486</v>
      </c>
      <c r="H700" s="70">
        <v>1002</v>
      </c>
      <c r="I700" s="66">
        <v>1488</v>
      </c>
      <c r="J700" s="190">
        <v>1236</v>
      </c>
      <c r="K700" s="193">
        <v>742</v>
      </c>
    </row>
    <row r="701" spans="1:11" ht="12.75">
      <c r="A701" s="81">
        <v>76</v>
      </c>
      <c r="B701" s="10">
        <v>685</v>
      </c>
      <c r="C701" s="66">
        <v>647</v>
      </c>
      <c r="D701" s="70">
        <v>1033</v>
      </c>
      <c r="E701" s="66">
        <v>1171</v>
      </c>
      <c r="F701" s="70">
        <v>1394</v>
      </c>
      <c r="G701" s="66">
        <v>930</v>
      </c>
      <c r="H701" s="70">
        <v>1122</v>
      </c>
      <c r="I701" s="66">
        <v>1203</v>
      </c>
      <c r="J701" s="190">
        <v>1119</v>
      </c>
      <c r="K701" s="193">
        <v>472</v>
      </c>
    </row>
    <row r="702" spans="1:11" ht="12.75">
      <c r="A702" s="81">
        <v>77</v>
      </c>
      <c r="B702" s="10">
        <v>887</v>
      </c>
      <c r="C702" s="66">
        <v>603</v>
      </c>
      <c r="D702" s="70">
        <v>838</v>
      </c>
      <c r="E702" s="66">
        <v>601</v>
      </c>
      <c r="F702" s="167">
        <v>646</v>
      </c>
      <c r="G702" s="66">
        <v>666</v>
      </c>
      <c r="H702" s="70">
        <v>438</v>
      </c>
      <c r="I702" s="66">
        <v>1158</v>
      </c>
      <c r="J702" s="190">
        <v>1132</v>
      </c>
      <c r="K702" s="193">
        <v>967</v>
      </c>
    </row>
    <row r="703" spans="1:11" ht="12.75">
      <c r="A703" s="81">
        <v>78</v>
      </c>
      <c r="B703" s="10">
        <v>1411</v>
      </c>
      <c r="C703" s="66">
        <v>460</v>
      </c>
      <c r="D703" s="70">
        <v>721</v>
      </c>
      <c r="E703" s="66">
        <v>1276</v>
      </c>
      <c r="F703" s="70">
        <v>877</v>
      </c>
      <c r="G703" s="66">
        <v>558</v>
      </c>
      <c r="H703" s="70">
        <v>1218</v>
      </c>
      <c r="I703" s="66">
        <v>723</v>
      </c>
      <c r="J703" s="190">
        <v>469</v>
      </c>
      <c r="K703" s="193">
        <v>682</v>
      </c>
    </row>
    <row r="704" spans="1:11" ht="12.75">
      <c r="A704" s="81">
        <v>79</v>
      </c>
      <c r="B704" s="10">
        <v>674</v>
      </c>
      <c r="C704" s="66">
        <v>1164</v>
      </c>
      <c r="D704" s="70">
        <v>1020</v>
      </c>
      <c r="E704" s="66">
        <v>586</v>
      </c>
      <c r="F704" s="70">
        <v>1130</v>
      </c>
      <c r="G704" s="66">
        <v>930</v>
      </c>
      <c r="H704" s="70">
        <v>786</v>
      </c>
      <c r="I704" s="66">
        <v>1383</v>
      </c>
      <c r="J704" s="190">
        <v>911</v>
      </c>
      <c r="K704" s="193">
        <v>472</v>
      </c>
    </row>
    <row r="705" spans="1:11" ht="12.75">
      <c r="A705" s="81">
        <v>80</v>
      </c>
      <c r="B705" s="10">
        <v>549</v>
      </c>
      <c r="C705" s="66">
        <v>713</v>
      </c>
      <c r="D705" s="70">
        <v>435</v>
      </c>
      <c r="E705" s="66">
        <v>991</v>
      </c>
      <c r="F705" s="70">
        <v>976</v>
      </c>
      <c r="G705" s="66">
        <v>582</v>
      </c>
      <c r="H705" s="70">
        <v>1122</v>
      </c>
      <c r="I705" s="66">
        <v>828</v>
      </c>
      <c r="J705" s="190">
        <v>1054</v>
      </c>
      <c r="K705" s="193">
        <v>352</v>
      </c>
    </row>
    <row r="706" spans="1:11" ht="12.75">
      <c r="A706" s="81">
        <v>81</v>
      </c>
      <c r="B706" s="167">
        <v>1151</v>
      </c>
      <c r="C706" s="66">
        <v>933</v>
      </c>
      <c r="D706" s="70">
        <v>994</v>
      </c>
      <c r="E706" s="66">
        <v>661</v>
      </c>
      <c r="F706" s="70">
        <v>822</v>
      </c>
      <c r="G706" s="66">
        <v>738</v>
      </c>
      <c r="H706" s="70">
        <v>846</v>
      </c>
      <c r="I706" s="66">
        <v>348</v>
      </c>
      <c r="J706" s="190">
        <v>677</v>
      </c>
      <c r="K706" s="196">
        <v>517</v>
      </c>
    </row>
    <row r="707" spans="1:11" ht="12.75">
      <c r="A707" s="81">
        <v>82</v>
      </c>
      <c r="B707" s="10">
        <v>1157</v>
      </c>
      <c r="C707" s="66">
        <v>614</v>
      </c>
      <c r="D707" s="70">
        <v>1163</v>
      </c>
      <c r="E707" s="66">
        <v>1591</v>
      </c>
      <c r="F707" s="70">
        <v>899</v>
      </c>
      <c r="G707" s="66">
        <v>738</v>
      </c>
      <c r="H707" s="70">
        <v>750</v>
      </c>
      <c r="I707" s="66">
        <v>1083</v>
      </c>
      <c r="J707" s="190">
        <v>872</v>
      </c>
      <c r="K707" s="193">
        <v>1072</v>
      </c>
    </row>
    <row r="708" spans="1:11" ht="12.75">
      <c r="A708" s="81">
        <v>83</v>
      </c>
      <c r="B708" s="10">
        <v>570</v>
      </c>
      <c r="C708" s="66">
        <v>1010</v>
      </c>
      <c r="D708" s="70">
        <v>682</v>
      </c>
      <c r="E708" s="66">
        <v>586</v>
      </c>
      <c r="F708" s="70">
        <v>448</v>
      </c>
      <c r="G708" s="66">
        <v>750</v>
      </c>
      <c r="H708" s="70">
        <v>1134</v>
      </c>
      <c r="I708" s="66">
        <v>708</v>
      </c>
      <c r="J708" s="190">
        <v>404</v>
      </c>
      <c r="K708" s="193">
        <v>1237</v>
      </c>
    </row>
    <row r="709" spans="1:11" ht="12.75">
      <c r="A709" s="81">
        <v>84</v>
      </c>
      <c r="B709" s="10">
        <v>904</v>
      </c>
      <c r="C709" s="66">
        <v>1153</v>
      </c>
      <c r="D709" s="70">
        <v>916</v>
      </c>
      <c r="E709" s="66">
        <v>916</v>
      </c>
      <c r="F709" s="70">
        <v>646</v>
      </c>
      <c r="G709" s="66">
        <v>330</v>
      </c>
      <c r="H709" s="70">
        <v>690</v>
      </c>
      <c r="I709" s="66">
        <v>1623</v>
      </c>
      <c r="J709" s="192">
        <v>768</v>
      </c>
      <c r="K709" s="193">
        <v>907</v>
      </c>
    </row>
    <row r="710" spans="1:11" ht="12.75">
      <c r="A710" s="81">
        <v>85</v>
      </c>
      <c r="B710" s="10">
        <v>670</v>
      </c>
      <c r="C710" s="66">
        <v>966</v>
      </c>
      <c r="D710" s="70">
        <v>916</v>
      </c>
      <c r="E710" s="66">
        <v>511</v>
      </c>
      <c r="F710" s="70">
        <v>613</v>
      </c>
      <c r="G710" s="66">
        <v>786</v>
      </c>
      <c r="H710" s="70">
        <v>930</v>
      </c>
      <c r="I710" s="66">
        <v>1338</v>
      </c>
      <c r="J710" s="190">
        <v>820</v>
      </c>
      <c r="K710" s="193">
        <v>1087</v>
      </c>
    </row>
    <row r="711" spans="1:11" ht="12.75">
      <c r="A711" s="81">
        <v>86</v>
      </c>
      <c r="B711" s="10">
        <v>712</v>
      </c>
      <c r="C711" s="66">
        <v>405</v>
      </c>
      <c r="D711" s="70">
        <v>994</v>
      </c>
      <c r="E711" s="66">
        <v>361</v>
      </c>
      <c r="F711" s="70">
        <v>514</v>
      </c>
      <c r="G711" s="195">
        <v>558</v>
      </c>
      <c r="H711" s="70">
        <v>1458</v>
      </c>
      <c r="I711" s="66">
        <v>1278</v>
      </c>
      <c r="J711" s="190">
        <v>495</v>
      </c>
      <c r="K711" s="193">
        <v>637</v>
      </c>
    </row>
    <row r="712" spans="1:11" ht="12.75">
      <c r="A712" s="81">
        <v>87</v>
      </c>
      <c r="B712" s="10">
        <v>1143</v>
      </c>
      <c r="C712" s="66">
        <v>1043</v>
      </c>
      <c r="D712" s="70">
        <v>1137</v>
      </c>
      <c r="E712" s="66">
        <v>571</v>
      </c>
      <c r="F712" s="70">
        <v>1009</v>
      </c>
      <c r="G712" s="66">
        <v>774</v>
      </c>
      <c r="H712" s="70">
        <v>930</v>
      </c>
      <c r="I712" s="66">
        <v>783</v>
      </c>
      <c r="J712" s="191">
        <v>378</v>
      </c>
      <c r="K712" s="193">
        <v>982</v>
      </c>
    </row>
    <row r="713" spans="1:11" ht="12.75">
      <c r="A713" s="81">
        <v>88</v>
      </c>
      <c r="B713" s="10">
        <v>1465</v>
      </c>
      <c r="C713" s="66">
        <v>746</v>
      </c>
      <c r="D713" s="70">
        <v>1280</v>
      </c>
      <c r="E713" s="66">
        <v>586</v>
      </c>
      <c r="F713" s="167">
        <v>646</v>
      </c>
      <c r="G713" s="66">
        <v>678</v>
      </c>
      <c r="H713" s="70">
        <v>1170</v>
      </c>
      <c r="I713" s="66">
        <v>528</v>
      </c>
      <c r="J713" s="190">
        <v>1275</v>
      </c>
      <c r="K713" s="193">
        <v>1012</v>
      </c>
    </row>
    <row r="714" spans="1:11" ht="12.75">
      <c r="A714" s="81">
        <v>89</v>
      </c>
      <c r="B714" s="10">
        <v>993</v>
      </c>
      <c r="C714" s="66">
        <v>845</v>
      </c>
      <c r="D714" s="70">
        <v>1189</v>
      </c>
      <c r="E714" s="66">
        <v>1006</v>
      </c>
      <c r="F714" s="70">
        <v>1152</v>
      </c>
      <c r="G714" s="66">
        <v>390</v>
      </c>
      <c r="H714" s="70">
        <v>1062</v>
      </c>
      <c r="I714" s="66">
        <v>1143</v>
      </c>
      <c r="J714" s="190">
        <v>1080</v>
      </c>
      <c r="K714" s="193">
        <v>532</v>
      </c>
    </row>
    <row r="715" spans="1:11" ht="12.75">
      <c r="A715" s="81">
        <v>90</v>
      </c>
      <c r="B715" s="10">
        <v>1087</v>
      </c>
      <c r="C715" s="66">
        <v>999</v>
      </c>
      <c r="D715" s="70">
        <v>409</v>
      </c>
      <c r="E715" s="66">
        <v>691</v>
      </c>
      <c r="F715" s="70">
        <v>767</v>
      </c>
      <c r="G715" s="66">
        <v>534</v>
      </c>
      <c r="H715" s="70">
        <v>942</v>
      </c>
      <c r="I715" s="66">
        <v>948</v>
      </c>
      <c r="J715" s="190">
        <v>781</v>
      </c>
      <c r="K715" s="193">
        <v>1462</v>
      </c>
    </row>
    <row r="716" spans="1:11" ht="12.75">
      <c r="A716" s="81">
        <v>91</v>
      </c>
      <c r="B716" s="10">
        <v>1010</v>
      </c>
      <c r="C716" s="66">
        <v>1054</v>
      </c>
      <c r="D716" s="70">
        <v>760</v>
      </c>
      <c r="E716" s="66">
        <v>376</v>
      </c>
      <c r="F716" s="70">
        <v>921</v>
      </c>
      <c r="G716" s="66">
        <v>690</v>
      </c>
      <c r="H716" s="70">
        <v>858</v>
      </c>
      <c r="I716" s="66">
        <v>1233</v>
      </c>
      <c r="J716" s="190">
        <v>690</v>
      </c>
      <c r="K716" s="193">
        <v>997</v>
      </c>
    </row>
    <row r="717" spans="1:11" ht="12.75">
      <c r="A717" s="81">
        <v>92</v>
      </c>
      <c r="B717" s="10">
        <v>752</v>
      </c>
      <c r="C717" s="66">
        <v>625</v>
      </c>
      <c r="D717" s="70">
        <v>877</v>
      </c>
      <c r="E717" s="66">
        <v>886</v>
      </c>
      <c r="F717" s="70">
        <v>1097</v>
      </c>
      <c r="G717" s="66">
        <v>822</v>
      </c>
      <c r="H717" s="70">
        <v>810</v>
      </c>
      <c r="I717" s="195">
        <v>648</v>
      </c>
      <c r="J717" s="190">
        <v>976</v>
      </c>
      <c r="K717" s="193">
        <v>637</v>
      </c>
    </row>
    <row r="718" spans="1:11" ht="12.75">
      <c r="A718" s="81">
        <v>93</v>
      </c>
      <c r="B718" s="10">
        <v>795</v>
      </c>
      <c r="C718" s="195">
        <v>922</v>
      </c>
      <c r="D718" s="70">
        <v>734</v>
      </c>
      <c r="E718" s="66">
        <v>736</v>
      </c>
      <c r="F718" s="70">
        <v>1372</v>
      </c>
      <c r="G718" s="66">
        <v>570</v>
      </c>
      <c r="H718" s="70">
        <v>762</v>
      </c>
      <c r="I718" s="66">
        <v>843</v>
      </c>
      <c r="J718" s="191">
        <v>612</v>
      </c>
      <c r="K718" s="193">
        <v>1087</v>
      </c>
    </row>
    <row r="719" spans="1:11" ht="12.75">
      <c r="A719" s="81">
        <v>94</v>
      </c>
      <c r="B719" s="10">
        <v>642</v>
      </c>
      <c r="C719" s="66">
        <v>977</v>
      </c>
      <c r="D719" s="167">
        <v>1254</v>
      </c>
      <c r="E719" s="66">
        <v>541</v>
      </c>
      <c r="F719" s="70">
        <v>1042</v>
      </c>
      <c r="G719" s="66">
        <v>858</v>
      </c>
      <c r="H719" s="70">
        <v>810</v>
      </c>
      <c r="I719" s="66">
        <v>1293</v>
      </c>
      <c r="J719" s="190">
        <v>1431</v>
      </c>
      <c r="K719" s="193">
        <v>1372</v>
      </c>
    </row>
    <row r="720" spans="1:11" ht="12.75">
      <c r="A720" s="81">
        <v>95</v>
      </c>
      <c r="B720" s="10">
        <v>988</v>
      </c>
      <c r="C720" s="66">
        <v>999</v>
      </c>
      <c r="D720" s="70">
        <v>786</v>
      </c>
      <c r="E720" s="66">
        <v>1156</v>
      </c>
      <c r="F720" s="70">
        <v>1207</v>
      </c>
      <c r="G720" s="66">
        <v>654</v>
      </c>
      <c r="H720" s="70">
        <v>918</v>
      </c>
      <c r="I720" s="66">
        <v>768</v>
      </c>
      <c r="J720" s="190">
        <v>976</v>
      </c>
      <c r="K720" s="193">
        <v>922</v>
      </c>
    </row>
    <row r="721" spans="1:11" ht="12.75">
      <c r="A721" s="81">
        <v>96</v>
      </c>
      <c r="B721" s="10">
        <v>977</v>
      </c>
      <c r="C721" s="66">
        <v>999</v>
      </c>
      <c r="D721" s="70">
        <v>877</v>
      </c>
      <c r="E721" s="66">
        <v>556</v>
      </c>
      <c r="F721" s="70">
        <v>1053</v>
      </c>
      <c r="G721" s="66">
        <v>726</v>
      </c>
      <c r="H721" s="70">
        <v>690</v>
      </c>
      <c r="I721" s="66">
        <v>873</v>
      </c>
      <c r="J721" s="190">
        <v>469</v>
      </c>
      <c r="K721" s="193">
        <v>1192</v>
      </c>
    </row>
    <row r="722" spans="1:11" ht="12.75">
      <c r="A722" s="81">
        <v>97</v>
      </c>
      <c r="B722" s="10">
        <v>963</v>
      </c>
      <c r="C722" s="66">
        <v>1175</v>
      </c>
      <c r="D722" s="70">
        <v>1046</v>
      </c>
      <c r="E722" s="66">
        <v>181</v>
      </c>
      <c r="F722" s="70">
        <v>459</v>
      </c>
      <c r="G722" s="66">
        <v>546</v>
      </c>
      <c r="H722" s="70">
        <v>846</v>
      </c>
      <c r="I722" s="66">
        <v>1053</v>
      </c>
      <c r="J722" s="190">
        <v>560</v>
      </c>
      <c r="K722" s="193">
        <v>1297</v>
      </c>
    </row>
    <row r="723" spans="1:11" ht="12.75">
      <c r="A723" s="81">
        <v>98</v>
      </c>
      <c r="B723" s="10">
        <v>851</v>
      </c>
      <c r="C723" s="66">
        <v>1153</v>
      </c>
      <c r="D723" s="70">
        <v>1007</v>
      </c>
      <c r="E723" s="66">
        <v>751</v>
      </c>
      <c r="F723" s="70">
        <v>987</v>
      </c>
      <c r="G723" s="66">
        <v>606</v>
      </c>
      <c r="H723" s="70">
        <v>1278</v>
      </c>
      <c r="I723" s="66">
        <v>393</v>
      </c>
      <c r="J723" s="190">
        <v>547</v>
      </c>
      <c r="K723" s="193">
        <v>622</v>
      </c>
    </row>
    <row r="724" spans="1:11" ht="12.75">
      <c r="A724" s="81">
        <v>99</v>
      </c>
      <c r="B724" s="10">
        <v>1025</v>
      </c>
      <c r="C724" s="66">
        <v>1153</v>
      </c>
      <c r="D724" s="70">
        <v>1358</v>
      </c>
      <c r="E724" s="66">
        <v>1006</v>
      </c>
      <c r="F724" s="70">
        <v>723</v>
      </c>
      <c r="G724" s="66">
        <v>762</v>
      </c>
      <c r="H724" s="70">
        <v>906</v>
      </c>
      <c r="I724" s="66">
        <v>723</v>
      </c>
      <c r="J724" s="190">
        <v>1197</v>
      </c>
      <c r="K724" s="193">
        <v>547</v>
      </c>
    </row>
    <row r="725" spans="1:11" ht="12.75">
      <c r="A725" s="81">
        <v>100</v>
      </c>
      <c r="B725" s="10">
        <v>728</v>
      </c>
      <c r="C725" s="66">
        <v>1241</v>
      </c>
      <c r="D725" s="70">
        <v>1514</v>
      </c>
      <c r="E725" s="66">
        <v>1321</v>
      </c>
      <c r="F725" s="70">
        <v>888</v>
      </c>
      <c r="G725" s="66">
        <v>714</v>
      </c>
      <c r="H725" s="70">
        <v>582</v>
      </c>
      <c r="I725" s="66">
        <v>618</v>
      </c>
      <c r="J725" s="190">
        <v>508</v>
      </c>
      <c r="K725" s="193">
        <v>667</v>
      </c>
    </row>
    <row r="726" spans="1:11" ht="12.75">
      <c r="A726" s="81">
        <v>101</v>
      </c>
      <c r="B726" s="10">
        <v>277</v>
      </c>
      <c r="C726" s="66">
        <v>845</v>
      </c>
      <c r="D726" s="167">
        <v>396</v>
      </c>
      <c r="E726" s="66">
        <v>826</v>
      </c>
      <c r="F726" s="70">
        <v>1086</v>
      </c>
      <c r="G726" s="66">
        <v>606</v>
      </c>
      <c r="H726" s="70">
        <v>474</v>
      </c>
      <c r="I726" s="66">
        <v>963</v>
      </c>
      <c r="J726" s="191">
        <v>443</v>
      </c>
      <c r="K726" s="193">
        <v>1087</v>
      </c>
    </row>
    <row r="727" spans="1:11" ht="12.75">
      <c r="A727" s="81">
        <v>102</v>
      </c>
      <c r="B727" s="10">
        <v>1163</v>
      </c>
      <c r="C727" s="66">
        <v>790</v>
      </c>
      <c r="D727" s="70">
        <v>1046</v>
      </c>
      <c r="E727" s="66">
        <v>1216</v>
      </c>
      <c r="F727" s="70">
        <v>921</v>
      </c>
      <c r="G727" s="66">
        <v>1050</v>
      </c>
      <c r="H727" s="70">
        <v>1074</v>
      </c>
      <c r="I727" s="66">
        <v>1008</v>
      </c>
      <c r="J727" s="190">
        <v>326</v>
      </c>
      <c r="K727" s="193">
        <v>937</v>
      </c>
    </row>
    <row r="728" spans="1:11" ht="12.75">
      <c r="A728" s="81">
        <v>103</v>
      </c>
      <c r="B728" s="10">
        <v>1068</v>
      </c>
      <c r="C728" s="66">
        <v>427</v>
      </c>
      <c r="D728" s="70">
        <v>760</v>
      </c>
      <c r="E728" s="195">
        <v>616</v>
      </c>
      <c r="F728" s="70">
        <v>811</v>
      </c>
      <c r="G728" s="66">
        <v>534</v>
      </c>
      <c r="H728" s="70">
        <v>906</v>
      </c>
      <c r="I728" s="66">
        <v>678</v>
      </c>
      <c r="J728" s="190">
        <v>742</v>
      </c>
      <c r="K728" s="193">
        <v>412</v>
      </c>
    </row>
    <row r="729" spans="1:11" ht="12.75">
      <c r="A729" s="81">
        <v>104</v>
      </c>
      <c r="B729" s="10">
        <v>901</v>
      </c>
      <c r="C729" s="66">
        <v>1197</v>
      </c>
      <c r="D729" s="70">
        <v>799</v>
      </c>
      <c r="E729" s="66">
        <v>646</v>
      </c>
      <c r="F729" s="70">
        <v>1009</v>
      </c>
      <c r="G729" s="66">
        <v>762</v>
      </c>
      <c r="H729" s="167">
        <v>858</v>
      </c>
      <c r="I729" s="66">
        <v>993</v>
      </c>
      <c r="J729" s="190">
        <v>508</v>
      </c>
      <c r="K729" s="193">
        <v>1177</v>
      </c>
    </row>
    <row r="730" spans="1:11" ht="12.75">
      <c r="A730" s="81">
        <v>105</v>
      </c>
      <c r="B730" s="10">
        <v>369</v>
      </c>
      <c r="C730" s="66">
        <v>823</v>
      </c>
      <c r="D730" s="70">
        <v>968</v>
      </c>
      <c r="E730" s="66">
        <v>736</v>
      </c>
      <c r="F730" s="70">
        <v>767</v>
      </c>
      <c r="G730" s="66">
        <v>978</v>
      </c>
      <c r="H730" s="70">
        <v>642</v>
      </c>
      <c r="I730" s="66">
        <v>948</v>
      </c>
      <c r="J730" s="190">
        <v>716</v>
      </c>
      <c r="K730" s="193">
        <v>772</v>
      </c>
    </row>
    <row r="731" spans="1:11" ht="12.75">
      <c r="A731" s="81">
        <v>106</v>
      </c>
      <c r="B731" s="10">
        <v>785</v>
      </c>
      <c r="C731" s="195">
        <v>1395</v>
      </c>
      <c r="D731" s="70">
        <v>1020</v>
      </c>
      <c r="E731" s="66">
        <v>946</v>
      </c>
      <c r="F731" s="70">
        <v>1020</v>
      </c>
      <c r="G731" s="66">
        <v>1122</v>
      </c>
      <c r="H731" s="167">
        <v>714</v>
      </c>
      <c r="I731" s="66">
        <v>948</v>
      </c>
      <c r="J731" s="190">
        <v>1184</v>
      </c>
      <c r="K731" s="193">
        <v>622</v>
      </c>
    </row>
    <row r="732" spans="1:11" ht="12.75">
      <c r="A732" s="81">
        <v>107</v>
      </c>
      <c r="B732" s="10">
        <v>438</v>
      </c>
      <c r="C732" s="66">
        <v>900</v>
      </c>
      <c r="D732" s="70">
        <v>1306</v>
      </c>
      <c r="E732" s="66">
        <v>916</v>
      </c>
      <c r="F732" s="70">
        <v>778</v>
      </c>
      <c r="G732" s="66">
        <v>654</v>
      </c>
      <c r="H732" s="70">
        <v>954</v>
      </c>
      <c r="I732" s="66">
        <v>1098</v>
      </c>
      <c r="J732" s="190">
        <v>716</v>
      </c>
      <c r="K732" s="193">
        <v>1372</v>
      </c>
    </row>
    <row r="733" spans="1:11" ht="12.75">
      <c r="A733" s="81">
        <v>108</v>
      </c>
      <c r="B733" s="10">
        <v>644</v>
      </c>
      <c r="C733" s="66">
        <v>1340</v>
      </c>
      <c r="D733" s="70">
        <v>487</v>
      </c>
      <c r="E733" s="66">
        <v>796</v>
      </c>
      <c r="F733" s="70">
        <v>1031</v>
      </c>
      <c r="G733" s="66">
        <v>834</v>
      </c>
      <c r="H733" s="70">
        <v>594</v>
      </c>
      <c r="I733" s="66">
        <v>753</v>
      </c>
      <c r="J733" s="190">
        <v>1444</v>
      </c>
      <c r="K733" s="193">
        <v>1027</v>
      </c>
    </row>
    <row r="734" spans="1:11" ht="12.75">
      <c r="A734" s="81">
        <v>109</v>
      </c>
      <c r="B734" s="10">
        <v>464</v>
      </c>
      <c r="C734" s="66">
        <v>713</v>
      </c>
      <c r="D734" s="70">
        <v>734</v>
      </c>
      <c r="E734" s="195">
        <v>1621</v>
      </c>
      <c r="F734" s="70">
        <v>822</v>
      </c>
      <c r="G734" s="66">
        <v>198</v>
      </c>
      <c r="H734" s="70">
        <v>618</v>
      </c>
      <c r="I734" s="66">
        <v>588</v>
      </c>
      <c r="J734" s="190">
        <v>1054</v>
      </c>
      <c r="K734" s="193">
        <v>757</v>
      </c>
    </row>
    <row r="735" spans="1:11" ht="12.75">
      <c r="A735" s="81">
        <v>110</v>
      </c>
      <c r="B735" s="167">
        <v>911</v>
      </c>
      <c r="C735" s="66">
        <v>702</v>
      </c>
      <c r="D735" s="70">
        <v>1540</v>
      </c>
      <c r="E735" s="66">
        <v>451</v>
      </c>
      <c r="F735" s="70">
        <v>1284</v>
      </c>
      <c r="G735" s="66">
        <v>714</v>
      </c>
      <c r="H735" s="70">
        <v>510</v>
      </c>
      <c r="I735" s="66">
        <v>903</v>
      </c>
      <c r="J735" s="190">
        <v>1210</v>
      </c>
      <c r="K735" s="193">
        <v>1192</v>
      </c>
    </row>
    <row r="736" spans="1:11" ht="12.75">
      <c r="A736" s="81">
        <v>111</v>
      </c>
      <c r="B736" s="10">
        <v>607</v>
      </c>
      <c r="C736" s="66">
        <v>955</v>
      </c>
      <c r="D736" s="70">
        <v>929</v>
      </c>
      <c r="E736" s="66">
        <v>1261</v>
      </c>
      <c r="F736" s="70">
        <v>943</v>
      </c>
      <c r="G736" s="66">
        <v>498</v>
      </c>
      <c r="H736" s="70">
        <v>606</v>
      </c>
      <c r="I736" s="66">
        <v>1428</v>
      </c>
      <c r="J736" s="190">
        <v>339</v>
      </c>
      <c r="K736" s="193">
        <v>292</v>
      </c>
    </row>
    <row r="737" spans="1:11" ht="12.75">
      <c r="A737" s="81">
        <v>112</v>
      </c>
      <c r="B737" s="10">
        <v>1057</v>
      </c>
      <c r="C737" s="66">
        <v>779</v>
      </c>
      <c r="D737" s="70">
        <v>786</v>
      </c>
      <c r="E737" s="66">
        <v>946</v>
      </c>
      <c r="F737" s="70">
        <v>1438</v>
      </c>
      <c r="G737" s="66">
        <v>138</v>
      </c>
      <c r="H737" s="70">
        <v>906</v>
      </c>
      <c r="I737" s="66">
        <v>843</v>
      </c>
      <c r="J737" s="190">
        <v>768</v>
      </c>
      <c r="K737" s="193">
        <v>772</v>
      </c>
    </row>
    <row r="738" spans="1:11" ht="12.75">
      <c r="A738" s="81">
        <v>113</v>
      </c>
      <c r="B738" s="10">
        <v>844</v>
      </c>
      <c r="C738" s="66">
        <v>922</v>
      </c>
      <c r="D738" s="70">
        <v>942</v>
      </c>
      <c r="E738" s="66">
        <v>796</v>
      </c>
      <c r="F738" s="70">
        <v>734</v>
      </c>
      <c r="G738" s="66">
        <v>858</v>
      </c>
      <c r="H738" s="70">
        <v>930</v>
      </c>
      <c r="I738" s="66">
        <v>1158</v>
      </c>
      <c r="J738" s="190">
        <v>1002</v>
      </c>
      <c r="K738" s="193">
        <v>1207</v>
      </c>
    </row>
    <row r="739" spans="1:11" ht="12.75">
      <c r="A739" s="81">
        <v>114</v>
      </c>
      <c r="B739" s="10">
        <v>1174</v>
      </c>
      <c r="C739" s="66">
        <v>1098</v>
      </c>
      <c r="D739" s="70">
        <v>1319</v>
      </c>
      <c r="E739" s="66">
        <v>811</v>
      </c>
      <c r="F739" s="70">
        <v>580</v>
      </c>
      <c r="G739" s="66">
        <v>714</v>
      </c>
      <c r="H739" s="167">
        <v>786</v>
      </c>
      <c r="I739" s="66">
        <v>663</v>
      </c>
      <c r="J739" s="190">
        <v>1483</v>
      </c>
      <c r="K739" s="193">
        <v>1057</v>
      </c>
    </row>
    <row r="740" spans="1:11" ht="12.75">
      <c r="A740" s="81">
        <v>115</v>
      </c>
      <c r="B740" s="10">
        <v>991</v>
      </c>
      <c r="C740" s="66">
        <v>999</v>
      </c>
      <c r="D740" s="70">
        <v>1202</v>
      </c>
      <c r="E740" s="66">
        <v>871</v>
      </c>
      <c r="F740" s="167">
        <v>910</v>
      </c>
      <c r="G740" s="66">
        <v>894</v>
      </c>
      <c r="H740" s="70">
        <v>870</v>
      </c>
      <c r="I740" s="66">
        <v>183</v>
      </c>
      <c r="J740" s="190">
        <v>638</v>
      </c>
      <c r="K740" s="193">
        <v>847</v>
      </c>
    </row>
    <row r="741" spans="1:11" ht="12.75">
      <c r="A741" s="81">
        <v>116</v>
      </c>
      <c r="B741" s="10">
        <v>878</v>
      </c>
      <c r="C741" s="66">
        <v>592</v>
      </c>
      <c r="D741" s="70">
        <v>838</v>
      </c>
      <c r="E741" s="66">
        <v>646</v>
      </c>
      <c r="F741" s="70">
        <v>844</v>
      </c>
      <c r="G741" s="66">
        <v>954</v>
      </c>
      <c r="H741" s="70">
        <v>990</v>
      </c>
      <c r="I741" s="66">
        <v>1083</v>
      </c>
      <c r="J741" s="190">
        <v>716</v>
      </c>
      <c r="K741" s="193">
        <v>412</v>
      </c>
    </row>
    <row r="742" spans="1:11" ht="12.75">
      <c r="A742" s="81">
        <v>117</v>
      </c>
      <c r="B742" s="10">
        <v>700</v>
      </c>
      <c r="C742" s="195">
        <v>592</v>
      </c>
      <c r="D742" s="70">
        <v>981</v>
      </c>
      <c r="E742" s="66">
        <v>976</v>
      </c>
      <c r="F742" s="70">
        <v>745</v>
      </c>
      <c r="G742" s="66">
        <v>870</v>
      </c>
      <c r="H742" s="70">
        <v>702</v>
      </c>
      <c r="I742" s="66">
        <v>498</v>
      </c>
      <c r="J742" s="190">
        <v>950</v>
      </c>
      <c r="K742" s="193">
        <v>652</v>
      </c>
    </row>
    <row r="743" spans="1:11" ht="12.75">
      <c r="A743" s="81">
        <v>118</v>
      </c>
      <c r="B743" s="10">
        <v>837</v>
      </c>
      <c r="C743" s="66">
        <v>1274</v>
      </c>
      <c r="D743" s="70">
        <v>1397</v>
      </c>
      <c r="E743" s="66">
        <v>916</v>
      </c>
      <c r="F743" s="70">
        <v>866</v>
      </c>
      <c r="G743" s="66">
        <v>498</v>
      </c>
      <c r="H743" s="70">
        <v>1338</v>
      </c>
      <c r="I743" s="66">
        <v>978</v>
      </c>
      <c r="J743" s="190">
        <v>1353</v>
      </c>
      <c r="K743" s="193">
        <v>172</v>
      </c>
    </row>
    <row r="744" spans="1:11" ht="12.75">
      <c r="A744" s="81">
        <v>119</v>
      </c>
      <c r="B744" s="10">
        <v>813</v>
      </c>
      <c r="C744" s="66">
        <v>636</v>
      </c>
      <c r="D744" s="70">
        <v>747</v>
      </c>
      <c r="E744" s="66">
        <v>1306</v>
      </c>
      <c r="F744" s="70">
        <v>712</v>
      </c>
      <c r="G744" s="66">
        <v>906</v>
      </c>
      <c r="H744" s="70">
        <v>738</v>
      </c>
      <c r="I744" s="195">
        <v>828</v>
      </c>
      <c r="J744" s="190">
        <v>1041</v>
      </c>
      <c r="K744" s="193">
        <v>577</v>
      </c>
    </row>
    <row r="745" spans="1:11" ht="12.75">
      <c r="A745" s="81">
        <v>120</v>
      </c>
      <c r="B745" s="10">
        <v>791</v>
      </c>
      <c r="C745" s="66">
        <v>867</v>
      </c>
      <c r="D745" s="70">
        <v>773</v>
      </c>
      <c r="E745" s="66">
        <v>841</v>
      </c>
      <c r="F745" s="70">
        <v>1119</v>
      </c>
      <c r="G745" s="66">
        <v>1290</v>
      </c>
      <c r="H745" s="70">
        <v>1254</v>
      </c>
      <c r="I745" s="66">
        <v>513</v>
      </c>
      <c r="J745" s="190">
        <v>898</v>
      </c>
      <c r="K745" s="196">
        <v>817</v>
      </c>
    </row>
    <row r="746" spans="1:11" ht="12.75">
      <c r="A746" s="81">
        <v>121</v>
      </c>
      <c r="B746" s="10">
        <v>1431</v>
      </c>
      <c r="C746" s="66">
        <v>801</v>
      </c>
      <c r="D746" s="70">
        <v>669</v>
      </c>
      <c r="E746" s="66">
        <v>856</v>
      </c>
      <c r="F746" s="70">
        <v>789</v>
      </c>
      <c r="G746" s="66">
        <v>810</v>
      </c>
      <c r="H746" s="70">
        <v>570</v>
      </c>
      <c r="I746" s="66">
        <v>813</v>
      </c>
      <c r="J746" s="190">
        <v>1002</v>
      </c>
      <c r="K746" s="194">
        <v>457</v>
      </c>
    </row>
    <row r="747" spans="1:11" ht="12.75">
      <c r="A747" s="81">
        <v>122</v>
      </c>
      <c r="B747" s="10">
        <v>1395</v>
      </c>
      <c r="C747" s="66">
        <v>856</v>
      </c>
      <c r="D747" s="70">
        <v>1150</v>
      </c>
      <c r="E747" s="66">
        <v>1636</v>
      </c>
      <c r="F747" s="70">
        <v>1108</v>
      </c>
      <c r="G747" s="66">
        <v>498</v>
      </c>
      <c r="H747" s="70">
        <v>798</v>
      </c>
      <c r="I747" s="66">
        <v>693</v>
      </c>
      <c r="J747" s="190">
        <v>1171</v>
      </c>
      <c r="K747" s="193">
        <v>982</v>
      </c>
    </row>
    <row r="748" spans="1:11" ht="12.75">
      <c r="A748" s="81">
        <v>123</v>
      </c>
      <c r="B748" s="10">
        <v>1191</v>
      </c>
      <c r="C748" s="66">
        <v>790</v>
      </c>
      <c r="D748" s="70">
        <v>968</v>
      </c>
      <c r="E748" s="66">
        <v>766</v>
      </c>
      <c r="F748" s="70">
        <v>712</v>
      </c>
      <c r="G748" s="66">
        <v>594</v>
      </c>
      <c r="H748" s="70">
        <v>1182</v>
      </c>
      <c r="I748" s="66">
        <v>1218</v>
      </c>
      <c r="J748" s="190">
        <v>1223</v>
      </c>
      <c r="K748" s="193">
        <v>1597</v>
      </c>
    </row>
    <row r="749" spans="1:11" ht="12.75">
      <c r="A749" s="81">
        <v>124</v>
      </c>
      <c r="B749" s="10">
        <v>1119</v>
      </c>
      <c r="C749" s="66">
        <v>988</v>
      </c>
      <c r="D749" s="70">
        <v>1553</v>
      </c>
      <c r="E749" s="66">
        <v>571</v>
      </c>
      <c r="F749" s="70">
        <v>635</v>
      </c>
      <c r="G749" s="66">
        <v>738</v>
      </c>
      <c r="H749" s="70">
        <v>1014</v>
      </c>
      <c r="I749" s="66">
        <v>1353</v>
      </c>
      <c r="J749" s="190">
        <v>1158</v>
      </c>
      <c r="K749" s="193">
        <v>262</v>
      </c>
    </row>
    <row r="750" spans="1:11" ht="12.75">
      <c r="A750" s="81">
        <v>125</v>
      </c>
      <c r="B750" s="167">
        <v>905</v>
      </c>
      <c r="C750" s="66">
        <v>999</v>
      </c>
      <c r="D750" s="70">
        <v>1098</v>
      </c>
      <c r="E750" s="66">
        <v>496</v>
      </c>
      <c r="F750" s="70">
        <v>888</v>
      </c>
      <c r="G750" s="66">
        <v>882</v>
      </c>
      <c r="H750" s="70">
        <v>786</v>
      </c>
      <c r="I750" s="66">
        <v>603</v>
      </c>
      <c r="J750" s="190">
        <v>989</v>
      </c>
      <c r="K750" s="193">
        <v>1492</v>
      </c>
    </row>
    <row r="751" spans="1:11" ht="12.75">
      <c r="A751" s="81">
        <v>126</v>
      </c>
      <c r="B751" s="10">
        <v>935</v>
      </c>
      <c r="C751" s="66">
        <v>438</v>
      </c>
      <c r="D751" s="167">
        <v>1033</v>
      </c>
      <c r="E751" s="66">
        <v>856</v>
      </c>
      <c r="F751" s="70">
        <v>668</v>
      </c>
      <c r="G751" s="66">
        <v>594</v>
      </c>
      <c r="H751" s="70">
        <v>1002</v>
      </c>
      <c r="I751" s="66">
        <v>933</v>
      </c>
      <c r="J751" s="190">
        <v>937</v>
      </c>
      <c r="K751" s="193">
        <v>502</v>
      </c>
    </row>
    <row r="752" spans="1:11" ht="12.75">
      <c r="A752" s="81">
        <v>127</v>
      </c>
      <c r="B752" s="10">
        <v>1384</v>
      </c>
      <c r="C752" s="66">
        <v>1131</v>
      </c>
      <c r="D752" s="70">
        <v>1020</v>
      </c>
      <c r="E752" s="66">
        <v>271</v>
      </c>
      <c r="F752" s="70">
        <v>558</v>
      </c>
      <c r="G752" s="66">
        <v>270</v>
      </c>
      <c r="H752" s="70">
        <v>930</v>
      </c>
      <c r="I752" s="66">
        <v>798</v>
      </c>
      <c r="J752" s="190">
        <v>573</v>
      </c>
      <c r="K752" s="193">
        <v>682</v>
      </c>
    </row>
    <row r="753" spans="1:11" ht="12.75">
      <c r="A753" s="81">
        <v>128</v>
      </c>
      <c r="B753" s="10">
        <v>802</v>
      </c>
      <c r="C753" s="66">
        <v>1164</v>
      </c>
      <c r="D753" s="70">
        <v>1111</v>
      </c>
      <c r="E753" s="66">
        <v>961</v>
      </c>
      <c r="F753" s="70">
        <v>1075</v>
      </c>
      <c r="G753" s="66">
        <v>918</v>
      </c>
      <c r="H753" s="70">
        <v>1146</v>
      </c>
      <c r="I753" s="66">
        <v>288</v>
      </c>
      <c r="J753" s="190">
        <v>716</v>
      </c>
      <c r="K753" s="193">
        <v>802</v>
      </c>
    </row>
    <row r="754" spans="1:11" ht="12.75">
      <c r="A754" s="81">
        <v>129</v>
      </c>
      <c r="B754" s="10">
        <v>830</v>
      </c>
      <c r="C754" s="66">
        <v>647</v>
      </c>
      <c r="D754" s="70">
        <v>786</v>
      </c>
      <c r="E754" s="195">
        <v>1201</v>
      </c>
      <c r="F754" s="70">
        <v>811</v>
      </c>
      <c r="G754" s="66">
        <v>522</v>
      </c>
      <c r="H754" s="70">
        <v>954</v>
      </c>
      <c r="I754" s="66">
        <v>603</v>
      </c>
      <c r="J754" s="190">
        <v>846</v>
      </c>
      <c r="K754" s="193">
        <v>652</v>
      </c>
    </row>
    <row r="755" spans="1:11" ht="12.75">
      <c r="A755" s="81">
        <v>130</v>
      </c>
      <c r="B755" s="10">
        <v>862</v>
      </c>
      <c r="C755" s="66">
        <v>911</v>
      </c>
      <c r="D755" s="70">
        <v>370</v>
      </c>
      <c r="E755" s="66">
        <v>1336</v>
      </c>
      <c r="F755" s="70">
        <v>1097</v>
      </c>
      <c r="G755" s="66">
        <v>342</v>
      </c>
      <c r="H755" s="70">
        <v>390</v>
      </c>
      <c r="I755" s="66">
        <v>1023</v>
      </c>
      <c r="J755" s="190">
        <v>521</v>
      </c>
      <c r="K755" s="193">
        <v>952</v>
      </c>
    </row>
    <row r="756" spans="1:11" ht="12.75">
      <c r="A756" s="81">
        <v>131</v>
      </c>
      <c r="B756" s="10">
        <v>1127</v>
      </c>
      <c r="C756" s="66">
        <v>757</v>
      </c>
      <c r="D756" s="70">
        <v>734</v>
      </c>
      <c r="E756" s="195">
        <v>976</v>
      </c>
      <c r="F756" s="70">
        <v>1064</v>
      </c>
      <c r="G756" s="66">
        <v>942</v>
      </c>
      <c r="H756" s="70">
        <v>726</v>
      </c>
      <c r="I756" s="66">
        <v>963</v>
      </c>
      <c r="J756" s="190">
        <v>755</v>
      </c>
      <c r="K756" s="193">
        <v>1222</v>
      </c>
    </row>
    <row r="757" spans="1:11" ht="12.75">
      <c r="A757" s="81">
        <v>132</v>
      </c>
      <c r="B757" s="10">
        <v>1050</v>
      </c>
      <c r="C757" s="66">
        <v>1065</v>
      </c>
      <c r="D757" s="70">
        <v>1150</v>
      </c>
      <c r="E757" s="66">
        <v>871</v>
      </c>
      <c r="F757" s="70">
        <v>877</v>
      </c>
      <c r="G757" s="66">
        <v>822</v>
      </c>
      <c r="H757" s="70">
        <v>1146</v>
      </c>
      <c r="I757" s="195">
        <v>1038</v>
      </c>
      <c r="J757" s="190">
        <v>625</v>
      </c>
      <c r="K757" s="193">
        <v>697</v>
      </c>
    </row>
    <row r="758" spans="1:11" ht="12.75">
      <c r="A758" s="81">
        <v>133</v>
      </c>
      <c r="B758" s="10">
        <v>765</v>
      </c>
      <c r="C758" s="66">
        <v>933</v>
      </c>
      <c r="D758" s="70">
        <v>942</v>
      </c>
      <c r="E758" s="66">
        <v>451</v>
      </c>
      <c r="F758" s="70">
        <v>745</v>
      </c>
      <c r="G758" s="66">
        <v>642</v>
      </c>
      <c r="H758" s="70">
        <v>1206</v>
      </c>
      <c r="I758" s="66">
        <v>1578</v>
      </c>
      <c r="J758" s="190">
        <v>846</v>
      </c>
      <c r="K758" s="193">
        <v>1087</v>
      </c>
    </row>
    <row r="759" spans="1:11" ht="12.75">
      <c r="A759" s="81">
        <v>134</v>
      </c>
      <c r="B759" s="10">
        <v>616</v>
      </c>
      <c r="C759" s="66">
        <v>746</v>
      </c>
      <c r="D759" s="70">
        <v>903</v>
      </c>
      <c r="E759" s="66">
        <v>886</v>
      </c>
      <c r="F759" s="70">
        <v>1141</v>
      </c>
      <c r="G759" s="66">
        <v>390</v>
      </c>
      <c r="H759" s="70">
        <v>1002</v>
      </c>
      <c r="I759" s="66">
        <v>1128</v>
      </c>
      <c r="J759" s="190">
        <v>1262</v>
      </c>
      <c r="K759" s="193">
        <v>892</v>
      </c>
    </row>
    <row r="760" spans="1:11" ht="12.75">
      <c r="A760" s="81">
        <v>135</v>
      </c>
      <c r="B760" s="10">
        <v>952</v>
      </c>
      <c r="C760" s="66">
        <v>1087</v>
      </c>
      <c r="D760" s="70">
        <v>656</v>
      </c>
      <c r="E760" s="66">
        <v>496</v>
      </c>
      <c r="F760" s="70">
        <v>723</v>
      </c>
      <c r="G760" s="66">
        <v>654</v>
      </c>
      <c r="H760" s="70">
        <v>486</v>
      </c>
      <c r="I760" s="66">
        <v>468</v>
      </c>
      <c r="J760" s="190">
        <v>950</v>
      </c>
      <c r="K760" s="193">
        <v>892</v>
      </c>
    </row>
    <row r="761" spans="1:11" ht="12.75">
      <c r="A761" s="81">
        <v>136</v>
      </c>
      <c r="B761" s="10">
        <v>815</v>
      </c>
      <c r="C761" s="66">
        <v>856</v>
      </c>
      <c r="D761" s="70">
        <v>1137</v>
      </c>
      <c r="E761" s="66">
        <v>511</v>
      </c>
      <c r="F761" s="70">
        <v>910</v>
      </c>
      <c r="G761" s="66">
        <v>606</v>
      </c>
      <c r="H761" s="70">
        <v>738</v>
      </c>
      <c r="I761" s="66">
        <v>1518</v>
      </c>
      <c r="J761" s="191">
        <v>352</v>
      </c>
      <c r="K761" s="193">
        <v>532</v>
      </c>
    </row>
    <row r="762" spans="1:11" ht="12.75">
      <c r="A762" s="81">
        <v>137</v>
      </c>
      <c r="B762" s="10">
        <v>870</v>
      </c>
      <c r="C762" s="66">
        <v>1065</v>
      </c>
      <c r="D762" s="70">
        <v>461</v>
      </c>
      <c r="E762" s="66">
        <v>646</v>
      </c>
      <c r="F762" s="70">
        <v>1119</v>
      </c>
      <c r="G762" s="66">
        <v>990</v>
      </c>
      <c r="H762" s="70">
        <v>1290</v>
      </c>
      <c r="I762" s="66">
        <v>888</v>
      </c>
      <c r="J762" s="190">
        <v>534</v>
      </c>
      <c r="K762" s="193">
        <v>847</v>
      </c>
    </row>
    <row r="763" spans="1:11" ht="12.75">
      <c r="A763" s="81">
        <v>138</v>
      </c>
      <c r="B763" s="10">
        <v>1087</v>
      </c>
      <c r="C763" s="66">
        <v>1384</v>
      </c>
      <c r="D763" s="70">
        <v>890</v>
      </c>
      <c r="E763" s="66">
        <v>676</v>
      </c>
      <c r="F763" s="70">
        <v>536</v>
      </c>
      <c r="G763" s="66">
        <v>618</v>
      </c>
      <c r="H763" s="167">
        <v>750</v>
      </c>
      <c r="I763" s="66">
        <v>903</v>
      </c>
      <c r="J763" s="190">
        <v>547</v>
      </c>
      <c r="K763" s="193">
        <v>907</v>
      </c>
    </row>
    <row r="764" spans="1:11" ht="12.75">
      <c r="A764" s="81">
        <v>139</v>
      </c>
      <c r="B764" s="10">
        <v>861</v>
      </c>
      <c r="C764" s="66">
        <v>669</v>
      </c>
      <c r="D764" s="70">
        <v>1085</v>
      </c>
      <c r="E764" s="66">
        <v>1096</v>
      </c>
      <c r="F764" s="70">
        <v>1097</v>
      </c>
      <c r="G764" s="66">
        <v>834</v>
      </c>
      <c r="H764" s="70">
        <v>1242</v>
      </c>
      <c r="I764" s="66">
        <v>1473</v>
      </c>
      <c r="J764" s="190">
        <v>1288</v>
      </c>
      <c r="K764" s="193">
        <v>592</v>
      </c>
    </row>
    <row r="765" spans="1:11" ht="12.75">
      <c r="A765" s="81">
        <v>140</v>
      </c>
      <c r="B765" s="10">
        <v>756</v>
      </c>
      <c r="C765" s="66">
        <v>845</v>
      </c>
      <c r="D765" s="70">
        <v>1215</v>
      </c>
      <c r="E765" s="66">
        <v>1006</v>
      </c>
      <c r="F765" s="70">
        <v>800</v>
      </c>
      <c r="G765" s="66">
        <v>318</v>
      </c>
      <c r="H765" s="70">
        <v>918</v>
      </c>
      <c r="I765" s="66">
        <v>678</v>
      </c>
      <c r="J765" s="190">
        <v>859</v>
      </c>
      <c r="K765" s="193">
        <v>862</v>
      </c>
    </row>
    <row r="766" spans="1:11" ht="12.75">
      <c r="A766" s="81">
        <v>141</v>
      </c>
      <c r="B766" s="10">
        <v>587</v>
      </c>
      <c r="C766" s="66">
        <v>1032</v>
      </c>
      <c r="D766" s="70">
        <v>877</v>
      </c>
      <c r="E766" s="66">
        <v>1381</v>
      </c>
      <c r="F766" s="70">
        <v>987</v>
      </c>
      <c r="G766" s="66">
        <v>762</v>
      </c>
      <c r="H766" s="70">
        <v>354</v>
      </c>
      <c r="I766" s="66">
        <v>753</v>
      </c>
      <c r="J766" s="190">
        <v>729</v>
      </c>
      <c r="K766" s="193">
        <v>577</v>
      </c>
    </row>
    <row r="767" spans="1:11" ht="12.75">
      <c r="A767" s="81">
        <v>142</v>
      </c>
      <c r="B767" s="10">
        <v>261</v>
      </c>
      <c r="C767" s="195">
        <v>680</v>
      </c>
      <c r="D767" s="70">
        <v>1098</v>
      </c>
      <c r="E767" s="66">
        <v>901</v>
      </c>
      <c r="F767" s="70">
        <v>1097</v>
      </c>
      <c r="G767" s="66">
        <v>606</v>
      </c>
      <c r="H767" s="70">
        <v>426</v>
      </c>
      <c r="I767" s="66">
        <v>333</v>
      </c>
      <c r="J767" s="190">
        <v>1067</v>
      </c>
      <c r="K767" s="193">
        <v>952</v>
      </c>
    </row>
    <row r="768" spans="1:11" ht="12.75">
      <c r="A768" s="81">
        <v>143</v>
      </c>
      <c r="B768" s="10">
        <v>1064</v>
      </c>
      <c r="C768" s="66">
        <v>867</v>
      </c>
      <c r="D768" s="70">
        <v>994</v>
      </c>
      <c r="E768" s="66">
        <v>1261</v>
      </c>
      <c r="F768" s="70">
        <v>954</v>
      </c>
      <c r="G768" s="66">
        <v>858</v>
      </c>
      <c r="H768" s="70">
        <v>882</v>
      </c>
      <c r="I768" s="66">
        <v>843</v>
      </c>
      <c r="J768" s="190">
        <v>846</v>
      </c>
      <c r="K768" s="193">
        <v>982</v>
      </c>
    </row>
    <row r="769" spans="1:11" ht="12.75">
      <c r="A769" s="81">
        <v>144</v>
      </c>
      <c r="B769" s="10">
        <v>932</v>
      </c>
      <c r="C769" s="66">
        <v>1230</v>
      </c>
      <c r="D769" s="70">
        <v>383</v>
      </c>
      <c r="E769" s="66">
        <v>1066</v>
      </c>
      <c r="F769" s="70">
        <v>833</v>
      </c>
      <c r="G769" s="66">
        <v>678</v>
      </c>
      <c r="H769" s="70">
        <v>678</v>
      </c>
      <c r="I769" s="66">
        <v>1263</v>
      </c>
      <c r="J769" s="190">
        <v>1184</v>
      </c>
      <c r="K769" s="193">
        <v>307</v>
      </c>
    </row>
    <row r="770" spans="1:11" ht="12.75">
      <c r="A770" s="81">
        <v>145</v>
      </c>
      <c r="B770" s="10">
        <v>942</v>
      </c>
      <c r="C770" s="66">
        <v>1175</v>
      </c>
      <c r="D770" s="70">
        <v>1059</v>
      </c>
      <c r="E770" s="66">
        <v>1351</v>
      </c>
      <c r="F770" s="70">
        <v>1185</v>
      </c>
      <c r="G770" s="66">
        <v>702</v>
      </c>
      <c r="H770" s="70">
        <v>1170</v>
      </c>
      <c r="I770" s="66">
        <v>1353</v>
      </c>
      <c r="J770" s="190">
        <v>1028</v>
      </c>
      <c r="K770" s="193">
        <v>847</v>
      </c>
    </row>
    <row r="771" spans="1:11" ht="12.75">
      <c r="A771" s="81">
        <v>146</v>
      </c>
      <c r="B771" s="10">
        <v>1142</v>
      </c>
      <c r="C771" s="66">
        <v>834</v>
      </c>
      <c r="D771" s="70">
        <v>1033</v>
      </c>
      <c r="E771" s="66">
        <v>706</v>
      </c>
      <c r="F771" s="70">
        <v>855</v>
      </c>
      <c r="G771" s="66">
        <v>1014</v>
      </c>
      <c r="H771" s="70">
        <v>1038</v>
      </c>
      <c r="I771" s="66">
        <v>318</v>
      </c>
      <c r="J771" s="190">
        <v>1392</v>
      </c>
      <c r="K771" s="193">
        <v>1042</v>
      </c>
    </row>
    <row r="772" spans="1:11" ht="12.75">
      <c r="A772" s="81">
        <v>147</v>
      </c>
      <c r="B772" s="10">
        <v>639</v>
      </c>
      <c r="C772" s="66">
        <v>911</v>
      </c>
      <c r="D772" s="70">
        <v>1228</v>
      </c>
      <c r="E772" s="66">
        <v>1036</v>
      </c>
      <c r="F772" s="70">
        <v>734</v>
      </c>
      <c r="G772" s="66">
        <v>846</v>
      </c>
      <c r="H772" s="70">
        <v>726</v>
      </c>
      <c r="I772" s="66">
        <v>1233</v>
      </c>
      <c r="J772" s="190">
        <v>1158</v>
      </c>
      <c r="K772" s="193">
        <v>1282</v>
      </c>
    </row>
    <row r="773" spans="1:11" ht="12.75">
      <c r="A773" s="81">
        <v>148</v>
      </c>
      <c r="B773" s="10">
        <v>961</v>
      </c>
      <c r="C773" s="66">
        <v>735</v>
      </c>
      <c r="D773" s="70">
        <v>604</v>
      </c>
      <c r="E773" s="66">
        <v>961</v>
      </c>
      <c r="F773" s="70">
        <v>965</v>
      </c>
      <c r="G773" s="66">
        <v>942</v>
      </c>
      <c r="H773" s="70">
        <v>702</v>
      </c>
      <c r="I773" s="66">
        <v>393</v>
      </c>
      <c r="J773" s="190">
        <v>664</v>
      </c>
      <c r="K773" s="193">
        <v>1117</v>
      </c>
    </row>
    <row r="774" spans="1:11" ht="12.75">
      <c r="A774" s="81">
        <v>149</v>
      </c>
      <c r="B774" s="10">
        <v>959</v>
      </c>
      <c r="C774" s="66">
        <v>1032</v>
      </c>
      <c r="D774" s="70">
        <v>1215</v>
      </c>
      <c r="E774" s="66">
        <v>946</v>
      </c>
      <c r="F774" s="70">
        <v>943</v>
      </c>
      <c r="G774" s="66">
        <v>918</v>
      </c>
      <c r="H774" s="70">
        <v>918</v>
      </c>
      <c r="I774" s="66">
        <v>798</v>
      </c>
      <c r="J774" s="190">
        <v>1418</v>
      </c>
      <c r="K774" s="193">
        <v>862</v>
      </c>
    </row>
    <row r="775" spans="1:11" ht="12.75">
      <c r="A775" s="81">
        <v>150</v>
      </c>
      <c r="B775" s="10">
        <v>846</v>
      </c>
      <c r="C775" s="66">
        <v>966</v>
      </c>
      <c r="D775" s="70">
        <v>799</v>
      </c>
      <c r="E775" s="66">
        <v>841</v>
      </c>
      <c r="F775" s="70">
        <v>899</v>
      </c>
      <c r="G775" s="66">
        <v>846</v>
      </c>
      <c r="H775" s="70">
        <v>858</v>
      </c>
      <c r="I775" s="195">
        <v>1068</v>
      </c>
      <c r="J775" s="190">
        <v>820</v>
      </c>
      <c r="K775" s="193">
        <v>712</v>
      </c>
    </row>
    <row r="776" spans="1:11" ht="12.75">
      <c r="A776" s="81">
        <v>151</v>
      </c>
      <c r="B776" s="10">
        <v>596</v>
      </c>
      <c r="C776" s="66">
        <v>603</v>
      </c>
      <c r="D776" s="70">
        <v>981</v>
      </c>
      <c r="E776" s="66">
        <v>436</v>
      </c>
      <c r="F776" s="70">
        <v>811</v>
      </c>
      <c r="G776" s="66">
        <v>798</v>
      </c>
      <c r="H776" s="70">
        <v>870</v>
      </c>
      <c r="I776" s="66">
        <v>528</v>
      </c>
      <c r="J776" s="190">
        <v>898</v>
      </c>
      <c r="K776" s="193">
        <v>682</v>
      </c>
    </row>
    <row r="777" spans="1:11" ht="12.75">
      <c r="A777" s="81">
        <v>152</v>
      </c>
      <c r="B777" s="10">
        <v>1068</v>
      </c>
      <c r="C777" s="195">
        <v>966</v>
      </c>
      <c r="D777" s="70">
        <v>1319</v>
      </c>
      <c r="E777" s="66">
        <v>526</v>
      </c>
      <c r="F777" s="70">
        <v>822</v>
      </c>
      <c r="G777" s="66">
        <v>378</v>
      </c>
      <c r="H777" s="70">
        <v>1350</v>
      </c>
      <c r="I777" s="66">
        <v>1593</v>
      </c>
      <c r="J777" s="190">
        <v>755</v>
      </c>
      <c r="K777" s="193">
        <v>1102</v>
      </c>
    </row>
    <row r="778" spans="1:11" ht="12.75">
      <c r="A778" s="81">
        <v>153</v>
      </c>
      <c r="B778" s="10">
        <v>1037</v>
      </c>
      <c r="C778" s="66">
        <v>1219</v>
      </c>
      <c r="D778" s="70">
        <v>994</v>
      </c>
      <c r="E778" s="66">
        <v>796</v>
      </c>
      <c r="F778" s="70">
        <v>1163</v>
      </c>
      <c r="G778" s="66">
        <v>414</v>
      </c>
      <c r="H778" s="70">
        <v>558</v>
      </c>
      <c r="I778" s="66">
        <v>978</v>
      </c>
      <c r="J778" s="190">
        <v>846</v>
      </c>
      <c r="K778" s="193">
        <v>862</v>
      </c>
    </row>
    <row r="779" spans="1:11" ht="12.75">
      <c r="A779" s="81">
        <v>154</v>
      </c>
      <c r="B779" s="10">
        <v>822</v>
      </c>
      <c r="C779" s="66">
        <v>724</v>
      </c>
      <c r="D779" s="70">
        <v>968</v>
      </c>
      <c r="E779" s="66">
        <v>1441</v>
      </c>
      <c r="F779" s="70">
        <v>756</v>
      </c>
      <c r="G779" s="66">
        <v>162</v>
      </c>
      <c r="H779" s="167">
        <v>678</v>
      </c>
      <c r="I779" s="66">
        <v>1278</v>
      </c>
      <c r="J779" s="190">
        <v>495</v>
      </c>
      <c r="K779" s="193">
        <v>892</v>
      </c>
    </row>
    <row r="780" spans="1:11" ht="12.75">
      <c r="A780" s="81">
        <v>155</v>
      </c>
      <c r="B780" s="10">
        <v>486</v>
      </c>
      <c r="C780" s="66">
        <v>1087</v>
      </c>
      <c r="D780" s="70">
        <v>357</v>
      </c>
      <c r="E780" s="66">
        <v>841</v>
      </c>
      <c r="F780" s="70">
        <v>877</v>
      </c>
      <c r="G780" s="66">
        <v>750</v>
      </c>
      <c r="H780" s="70">
        <v>1194</v>
      </c>
      <c r="I780" s="66">
        <v>1248</v>
      </c>
      <c r="J780" s="190">
        <v>638</v>
      </c>
      <c r="K780" s="193">
        <v>1447</v>
      </c>
    </row>
    <row r="781" spans="1:11" ht="12.75">
      <c r="A781" s="81">
        <v>156</v>
      </c>
      <c r="B781" s="10">
        <v>998</v>
      </c>
      <c r="C781" s="66">
        <v>757</v>
      </c>
      <c r="D781" s="70">
        <v>1566</v>
      </c>
      <c r="E781" s="66">
        <v>1501</v>
      </c>
      <c r="F781" s="70">
        <v>679</v>
      </c>
      <c r="G781" s="66">
        <v>750</v>
      </c>
      <c r="H781" s="70">
        <v>750</v>
      </c>
      <c r="I781" s="195">
        <v>423</v>
      </c>
      <c r="J781" s="190">
        <v>1028</v>
      </c>
      <c r="K781" s="193">
        <v>952</v>
      </c>
    </row>
    <row r="782" spans="1:11" ht="12.75">
      <c r="A782" s="81">
        <v>157</v>
      </c>
      <c r="B782" s="10">
        <v>1084</v>
      </c>
      <c r="C782" s="66">
        <v>614</v>
      </c>
      <c r="D782" s="70">
        <v>1189</v>
      </c>
      <c r="E782" s="66">
        <v>871</v>
      </c>
      <c r="F782" s="70">
        <v>778</v>
      </c>
      <c r="G782" s="66">
        <v>150</v>
      </c>
      <c r="H782" s="70">
        <v>882</v>
      </c>
      <c r="I782" s="66">
        <v>768</v>
      </c>
      <c r="J782" s="190">
        <v>1379</v>
      </c>
      <c r="K782" s="193">
        <v>1237</v>
      </c>
    </row>
    <row r="783" spans="1:11" ht="12.75">
      <c r="A783" s="81">
        <v>158</v>
      </c>
      <c r="B783" s="10">
        <v>700</v>
      </c>
      <c r="C783" s="66">
        <v>944</v>
      </c>
      <c r="D783" s="70">
        <v>786</v>
      </c>
      <c r="E783" s="66">
        <v>781</v>
      </c>
      <c r="F783" s="70">
        <v>1163</v>
      </c>
      <c r="G783" s="66">
        <v>1182</v>
      </c>
      <c r="H783" s="70">
        <v>450</v>
      </c>
      <c r="I783" s="66">
        <v>753</v>
      </c>
      <c r="J783" s="190">
        <v>885</v>
      </c>
      <c r="K783" s="193">
        <v>922</v>
      </c>
    </row>
    <row r="784" spans="1:11" ht="12.75">
      <c r="A784" s="81">
        <v>159</v>
      </c>
      <c r="B784" s="10">
        <v>581</v>
      </c>
      <c r="C784" s="66">
        <v>504</v>
      </c>
      <c r="D784" s="70">
        <v>773</v>
      </c>
      <c r="E784" s="66">
        <v>1096</v>
      </c>
      <c r="F784" s="70">
        <v>426</v>
      </c>
      <c r="G784" s="66">
        <v>870</v>
      </c>
      <c r="H784" s="70">
        <v>1014</v>
      </c>
      <c r="I784" s="66">
        <v>1113</v>
      </c>
      <c r="J784" s="190">
        <v>1015</v>
      </c>
      <c r="K784" s="193">
        <v>622</v>
      </c>
    </row>
    <row r="785" spans="1:11" ht="12.75">
      <c r="A785" s="81">
        <v>160</v>
      </c>
      <c r="B785" s="10">
        <v>1458</v>
      </c>
      <c r="C785" s="66">
        <v>955</v>
      </c>
      <c r="D785" s="70">
        <v>747</v>
      </c>
      <c r="E785" s="66">
        <v>1096</v>
      </c>
      <c r="F785" s="70">
        <v>602</v>
      </c>
      <c r="G785" s="66">
        <v>570</v>
      </c>
      <c r="H785" s="70">
        <v>330</v>
      </c>
      <c r="I785" s="66">
        <v>903</v>
      </c>
      <c r="J785" s="190">
        <v>1262</v>
      </c>
      <c r="K785" s="193">
        <v>1147</v>
      </c>
    </row>
    <row r="786" spans="1:11" ht="12.75">
      <c r="A786" s="81">
        <v>161</v>
      </c>
      <c r="B786" s="10">
        <v>687</v>
      </c>
      <c r="C786" s="66">
        <v>922</v>
      </c>
      <c r="D786" s="70">
        <v>695</v>
      </c>
      <c r="E786" s="66">
        <v>1126</v>
      </c>
      <c r="F786" s="70">
        <v>844</v>
      </c>
      <c r="G786" s="66">
        <v>318</v>
      </c>
      <c r="H786" s="70">
        <v>570</v>
      </c>
      <c r="I786" s="66">
        <v>1188</v>
      </c>
      <c r="J786" s="190">
        <v>391</v>
      </c>
      <c r="K786" s="193">
        <v>862</v>
      </c>
    </row>
    <row r="787" spans="1:11" ht="12.75">
      <c r="A787" s="81">
        <v>162</v>
      </c>
      <c r="B787" s="10">
        <v>971</v>
      </c>
      <c r="C787" s="66">
        <v>856</v>
      </c>
      <c r="D787" s="70">
        <v>929</v>
      </c>
      <c r="E787" s="66">
        <v>841</v>
      </c>
      <c r="F787" s="167">
        <v>976</v>
      </c>
      <c r="G787" s="66">
        <v>1062</v>
      </c>
      <c r="H787" s="70">
        <v>990</v>
      </c>
      <c r="I787" s="66">
        <v>1338</v>
      </c>
      <c r="J787" s="190">
        <v>664</v>
      </c>
      <c r="K787" s="193">
        <v>1042</v>
      </c>
    </row>
    <row r="788" spans="1:11" ht="12.75">
      <c r="A788" s="81">
        <v>163</v>
      </c>
      <c r="B788" s="10">
        <v>916</v>
      </c>
      <c r="C788" s="66">
        <v>471</v>
      </c>
      <c r="D788" s="70">
        <v>1462</v>
      </c>
      <c r="E788" s="66">
        <v>616</v>
      </c>
      <c r="F788" s="70">
        <v>1042</v>
      </c>
      <c r="G788" s="66">
        <v>666</v>
      </c>
      <c r="H788" s="70">
        <v>606</v>
      </c>
      <c r="I788" s="66">
        <v>1053</v>
      </c>
      <c r="J788" s="190">
        <v>872</v>
      </c>
      <c r="K788" s="193">
        <v>337</v>
      </c>
    </row>
    <row r="789" spans="1:11" ht="12.75">
      <c r="A789" s="81">
        <v>164</v>
      </c>
      <c r="B789" s="10">
        <v>1132</v>
      </c>
      <c r="C789" s="66">
        <v>889</v>
      </c>
      <c r="D789" s="70">
        <v>747</v>
      </c>
      <c r="E789" s="66">
        <v>1066</v>
      </c>
      <c r="F789" s="70">
        <v>965</v>
      </c>
      <c r="G789" s="66">
        <v>906</v>
      </c>
      <c r="H789" s="70">
        <v>1074</v>
      </c>
      <c r="I789" s="66">
        <v>678</v>
      </c>
      <c r="J789" s="190">
        <v>1106</v>
      </c>
      <c r="K789" s="193">
        <v>832</v>
      </c>
    </row>
    <row r="790" spans="1:11" ht="12.75">
      <c r="A790" s="81">
        <v>165</v>
      </c>
      <c r="B790" s="10">
        <v>229</v>
      </c>
      <c r="C790" s="66">
        <v>878</v>
      </c>
      <c r="D790" s="70">
        <v>526</v>
      </c>
      <c r="E790" s="66">
        <v>1606</v>
      </c>
      <c r="F790" s="70">
        <v>888</v>
      </c>
      <c r="G790" s="66">
        <v>234</v>
      </c>
      <c r="H790" s="70">
        <v>1086</v>
      </c>
      <c r="I790" s="66">
        <v>603</v>
      </c>
      <c r="J790" s="190">
        <v>794</v>
      </c>
      <c r="K790" s="193">
        <v>787</v>
      </c>
    </row>
    <row r="791" spans="1:11" ht="12.75">
      <c r="A791" s="81">
        <v>166</v>
      </c>
      <c r="B791" s="10">
        <v>840</v>
      </c>
      <c r="C791" s="66">
        <v>812</v>
      </c>
      <c r="D791" s="70">
        <v>721</v>
      </c>
      <c r="E791" s="66">
        <v>796</v>
      </c>
      <c r="F791" s="70">
        <v>899</v>
      </c>
      <c r="G791" s="66">
        <v>474</v>
      </c>
      <c r="H791" s="70">
        <v>702</v>
      </c>
      <c r="I791" s="66">
        <v>1143</v>
      </c>
      <c r="J791" s="190">
        <v>651</v>
      </c>
      <c r="K791" s="193">
        <v>1057</v>
      </c>
    </row>
    <row r="792" spans="1:11" ht="12.75">
      <c r="A792" s="81">
        <v>167</v>
      </c>
      <c r="B792" s="167">
        <v>437</v>
      </c>
      <c r="C792" s="66">
        <v>735</v>
      </c>
      <c r="D792" s="70">
        <v>1306</v>
      </c>
      <c r="E792" s="66">
        <v>631</v>
      </c>
      <c r="F792" s="70">
        <v>976</v>
      </c>
      <c r="G792" s="66">
        <v>978</v>
      </c>
      <c r="H792" s="70">
        <v>462</v>
      </c>
      <c r="I792" s="66">
        <v>1608</v>
      </c>
      <c r="J792" s="190">
        <v>1067</v>
      </c>
      <c r="K792" s="193">
        <v>1162</v>
      </c>
    </row>
    <row r="793" spans="1:11" ht="12.75">
      <c r="A793" s="81">
        <v>168</v>
      </c>
      <c r="B793" s="10">
        <v>1414</v>
      </c>
      <c r="C793" s="195">
        <v>1098</v>
      </c>
      <c r="D793" s="70">
        <v>1072</v>
      </c>
      <c r="E793" s="66">
        <v>151</v>
      </c>
      <c r="F793" s="70">
        <v>690</v>
      </c>
      <c r="G793" s="66">
        <v>774</v>
      </c>
      <c r="H793" s="70">
        <v>930</v>
      </c>
      <c r="I793" s="66">
        <v>828</v>
      </c>
      <c r="J793" s="190">
        <v>1015</v>
      </c>
      <c r="K793" s="193">
        <v>787</v>
      </c>
    </row>
    <row r="794" spans="1:11" ht="12.75">
      <c r="A794" s="81">
        <v>169</v>
      </c>
      <c r="B794" s="10">
        <v>1209</v>
      </c>
      <c r="C794" s="195">
        <v>889</v>
      </c>
      <c r="D794" s="70">
        <v>1072</v>
      </c>
      <c r="E794" s="66">
        <v>781</v>
      </c>
      <c r="F794" s="70">
        <v>899</v>
      </c>
      <c r="G794" s="66">
        <v>990</v>
      </c>
      <c r="H794" s="70">
        <v>774</v>
      </c>
      <c r="I794" s="66">
        <v>978</v>
      </c>
      <c r="J794" s="190">
        <v>755</v>
      </c>
      <c r="K794" s="193">
        <v>367</v>
      </c>
    </row>
    <row r="795" spans="1:11" ht="12.75">
      <c r="A795" s="81">
        <v>170</v>
      </c>
      <c r="B795" s="10">
        <v>1200</v>
      </c>
      <c r="C795" s="66">
        <v>1296</v>
      </c>
      <c r="D795" s="70">
        <v>591</v>
      </c>
      <c r="E795" s="66">
        <v>1336</v>
      </c>
      <c r="F795" s="70">
        <v>701</v>
      </c>
      <c r="G795" s="66">
        <v>1302</v>
      </c>
      <c r="H795" s="70">
        <v>966</v>
      </c>
      <c r="I795" s="66">
        <v>1248</v>
      </c>
      <c r="J795" s="190">
        <v>1210</v>
      </c>
      <c r="K795" s="193">
        <v>877</v>
      </c>
    </row>
    <row r="796" spans="1:11" ht="12.75">
      <c r="A796" s="81">
        <v>171</v>
      </c>
      <c r="B796" s="10">
        <v>813</v>
      </c>
      <c r="C796" s="66">
        <v>702</v>
      </c>
      <c r="D796" s="70">
        <v>825</v>
      </c>
      <c r="E796" s="66">
        <v>721</v>
      </c>
      <c r="F796" s="70">
        <v>954</v>
      </c>
      <c r="G796" s="195">
        <v>786</v>
      </c>
      <c r="H796" s="70">
        <v>654</v>
      </c>
      <c r="I796" s="66">
        <v>738</v>
      </c>
      <c r="J796" s="190">
        <v>872</v>
      </c>
      <c r="K796" s="193">
        <v>1132</v>
      </c>
    </row>
    <row r="797" spans="1:11" ht="12.75">
      <c r="A797" s="81">
        <v>172</v>
      </c>
      <c r="B797" s="10">
        <v>727</v>
      </c>
      <c r="C797" s="66">
        <v>669</v>
      </c>
      <c r="D797" s="70">
        <v>448</v>
      </c>
      <c r="E797" s="66">
        <v>466</v>
      </c>
      <c r="F797" s="70">
        <v>1064</v>
      </c>
      <c r="G797" s="66">
        <v>1170</v>
      </c>
      <c r="H797" s="70">
        <v>978</v>
      </c>
      <c r="I797" s="66">
        <v>798</v>
      </c>
      <c r="J797" s="190">
        <v>950</v>
      </c>
      <c r="K797" s="193">
        <v>757</v>
      </c>
    </row>
    <row r="798" spans="1:11" ht="12.75">
      <c r="A798" s="81">
        <v>173</v>
      </c>
      <c r="B798" s="10">
        <v>291</v>
      </c>
      <c r="C798" s="66">
        <v>867</v>
      </c>
      <c r="D798" s="70">
        <v>682</v>
      </c>
      <c r="E798" s="66">
        <v>541</v>
      </c>
      <c r="F798" s="70">
        <v>1240</v>
      </c>
      <c r="G798" s="66">
        <v>714</v>
      </c>
      <c r="H798" s="70">
        <v>1014</v>
      </c>
      <c r="I798" s="66">
        <v>813</v>
      </c>
      <c r="J798" s="190">
        <v>482</v>
      </c>
      <c r="K798" s="193">
        <v>487</v>
      </c>
    </row>
    <row r="799" spans="1:11" ht="12.75">
      <c r="A799" s="81">
        <v>174</v>
      </c>
      <c r="B799" s="10">
        <v>1500</v>
      </c>
      <c r="C799" s="66">
        <v>933</v>
      </c>
      <c r="D799" s="70">
        <v>1059</v>
      </c>
      <c r="E799" s="66">
        <v>871</v>
      </c>
      <c r="F799" s="70">
        <v>855</v>
      </c>
      <c r="G799" s="195">
        <v>1002</v>
      </c>
      <c r="H799" s="70">
        <v>942</v>
      </c>
      <c r="I799" s="66">
        <v>228</v>
      </c>
      <c r="J799" s="190">
        <v>781</v>
      </c>
      <c r="K799" s="193">
        <v>1117</v>
      </c>
    </row>
    <row r="800" spans="1:11" ht="12.75">
      <c r="A800" s="81">
        <v>175</v>
      </c>
      <c r="B800" s="10">
        <v>883</v>
      </c>
      <c r="C800" s="66">
        <v>680</v>
      </c>
      <c r="D800" s="70">
        <v>1007</v>
      </c>
      <c r="E800" s="66">
        <v>991</v>
      </c>
      <c r="F800" s="70">
        <v>833</v>
      </c>
      <c r="G800" s="66">
        <v>450</v>
      </c>
      <c r="H800" s="70">
        <v>978</v>
      </c>
      <c r="I800" s="66">
        <v>378</v>
      </c>
      <c r="J800" s="190">
        <v>1093</v>
      </c>
      <c r="K800" s="193">
        <v>1342</v>
      </c>
    </row>
    <row r="801" spans="1:11" ht="12.75">
      <c r="A801" s="81">
        <v>176</v>
      </c>
      <c r="B801" s="10">
        <v>1327</v>
      </c>
      <c r="C801" s="66">
        <v>790</v>
      </c>
      <c r="D801" s="70">
        <v>955</v>
      </c>
      <c r="E801" s="66">
        <v>406</v>
      </c>
      <c r="F801" s="70">
        <v>1185</v>
      </c>
      <c r="G801" s="66">
        <v>810</v>
      </c>
      <c r="H801" s="70">
        <v>834</v>
      </c>
      <c r="I801" s="66">
        <v>558</v>
      </c>
      <c r="J801" s="190">
        <v>1093</v>
      </c>
      <c r="K801" s="193">
        <v>727</v>
      </c>
    </row>
    <row r="802" spans="1:11" ht="12.75">
      <c r="A802" s="81">
        <v>177</v>
      </c>
      <c r="B802" s="10">
        <v>561</v>
      </c>
      <c r="C802" s="66">
        <v>1252</v>
      </c>
      <c r="D802" s="70">
        <v>916</v>
      </c>
      <c r="E802" s="66">
        <v>751</v>
      </c>
      <c r="F802" s="167">
        <v>657</v>
      </c>
      <c r="G802" s="66">
        <v>462</v>
      </c>
      <c r="H802" s="70">
        <v>966</v>
      </c>
      <c r="I802" s="66">
        <v>1188</v>
      </c>
      <c r="J802" s="190">
        <v>1405</v>
      </c>
      <c r="K802" s="193">
        <v>877</v>
      </c>
    </row>
    <row r="803" spans="1:11" ht="12.75">
      <c r="A803" s="81">
        <v>178</v>
      </c>
      <c r="B803" s="10">
        <v>630</v>
      </c>
      <c r="C803" s="66">
        <v>328</v>
      </c>
      <c r="D803" s="70">
        <v>916</v>
      </c>
      <c r="E803" s="66">
        <v>1561</v>
      </c>
      <c r="F803" s="70">
        <v>1053</v>
      </c>
      <c r="G803" s="66">
        <v>846</v>
      </c>
      <c r="H803" s="70">
        <v>1158</v>
      </c>
      <c r="I803" s="66">
        <v>813</v>
      </c>
      <c r="J803" s="190">
        <v>1002</v>
      </c>
      <c r="K803" s="193">
        <v>562</v>
      </c>
    </row>
    <row r="804" spans="1:11" ht="12.75">
      <c r="A804" s="81">
        <v>179</v>
      </c>
      <c r="B804" s="10">
        <v>848</v>
      </c>
      <c r="C804" s="66">
        <v>889</v>
      </c>
      <c r="D804" s="70">
        <v>1163</v>
      </c>
      <c r="E804" s="66">
        <v>1021</v>
      </c>
      <c r="F804" s="70">
        <v>1152</v>
      </c>
      <c r="G804" s="66">
        <v>354</v>
      </c>
      <c r="H804" s="70">
        <v>1134</v>
      </c>
      <c r="I804" s="195">
        <v>1128</v>
      </c>
      <c r="J804" s="190">
        <v>1015</v>
      </c>
      <c r="K804" s="193">
        <v>622</v>
      </c>
    </row>
    <row r="805" spans="1:11" ht="12.75">
      <c r="A805" s="81">
        <v>180</v>
      </c>
      <c r="B805" s="10">
        <v>303</v>
      </c>
      <c r="C805" s="66">
        <v>559</v>
      </c>
      <c r="D805" s="70">
        <v>1215</v>
      </c>
      <c r="E805" s="66">
        <v>1201</v>
      </c>
      <c r="F805" s="70">
        <v>965</v>
      </c>
      <c r="G805" s="66">
        <v>678</v>
      </c>
      <c r="H805" s="70">
        <v>558</v>
      </c>
      <c r="I805" s="66">
        <v>438</v>
      </c>
      <c r="J805" s="190">
        <v>1041</v>
      </c>
      <c r="K805" s="193">
        <v>1612</v>
      </c>
    </row>
    <row r="806" spans="1:11" ht="12.75">
      <c r="A806" s="81">
        <v>181</v>
      </c>
      <c r="B806" s="10">
        <v>728</v>
      </c>
      <c r="C806" s="195">
        <v>515</v>
      </c>
      <c r="D806" s="70">
        <v>1072</v>
      </c>
      <c r="E806" s="66">
        <v>601</v>
      </c>
      <c r="F806" s="70">
        <v>866</v>
      </c>
      <c r="G806" s="66">
        <v>1134</v>
      </c>
      <c r="H806" s="70">
        <v>834</v>
      </c>
      <c r="I806" s="66">
        <v>933</v>
      </c>
      <c r="J806" s="191">
        <v>664</v>
      </c>
      <c r="K806" s="193">
        <v>1327</v>
      </c>
    </row>
    <row r="807" spans="1:11" ht="12.75">
      <c r="A807" s="81">
        <v>182</v>
      </c>
      <c r="B807" s="10">
        <v>844</v>
      </c>
      <c r="C807" s="66">
        <v>548</v>
      </c>
      <c r="D807" s="70">
        <v>981</v>
      </c>
      <c r="E807" s="66">
        <v>646</v>
      </c>
      <c r="F807" s="70">
        <v>1174</v>
      </c>
      <c r="G807" s="66">
        <v>1074</v>
      </c>
      <c r="H807" s="70">
        <v>798</v>
      </c>
      <c r="I807" s="66">
        <v>888</v>
      </c>
      <c r="J807" s="190">
        <v>937</v>
      </c>
      <c r="K807" s="193">
        <v>1342</v>
      </c>
    </row>
    <row r="808" spans="1:11" ht="12.75">
      <c r="A808" s="81">
        <v>183</v>
      </c>
      <c r="B808" s="10">
        <v>783</v>
      </c>
      <c r="C808" s="66">
        <v>834</v>
      </c>
      <c r="D808" s="70">
        <v>1020</v>
      </c>
      <c r="E808" s="66">
        <v>991</v>
      </c>
      <c r="F808" s="70">
        <v>1130</v>
      </c>
      <c r="G808" s="66">
        <v>258</v>
      </c>
      <c r="H808" s="70">
        <v>486</v>
      </c>
      <c r="I808" s="66">
        <v>423</v>
      </c>
      <c r="J808" s="190">
        <v>638</v>
      </c>
      <c r="K808" s="193">
        <v>832</v>
      </c>
    </row>
    <row r="809" spans="1:11" ht="12.75">
      <c r="A809" s="81">
        <v>184</v>
      </c>
      <c r="B809" s="10">
        <v>333</v>
      </c>
      <c r="C809" s="66">
        <v>636</v>
      </c>
      <c r="D809" s="167">
        <v>526</v>
      </c>
      <c r="E809" s="66">
        <v>481</v>
      </c>
      <c r="F809" s="70">
        <v>1086</v>
      </c>
      <c r="G809" s="66">
        <v>918</v>
      </c>
      <c r="H809" s="70">
        <v>1050</v>
      </c>
      <c r="I809" s="66">
        <v>543</v>
      </c>
      <c r="J809" s="190">
        <v>1041</v>
      </c>
      <c r="K809" s="193">
        <v>1537</v>
      </c>
    </row>
    <row r="810" spans="1:11" ht="12.75">
      <c r="A810" s="81">
        <v>185</v>
      </c>
      <c r="B810" s="10">
        <v>763</v>
      </c>
      <c r="C810" s="66">
        <v>834</v>
      </c>
      <c r="D810" s="70">
        <v>942</v>
      </c>
      <c r="E810" s="66">
        <v>211</v>
      </c>
      <c r="F810" s="70">
        <v>1009</v>
      </c>
      <c r="G810" s="66">
        <v>618</v>
      </c>
      <c r="H810" s="70">
        <v>1038</v>
      </c>
      <c r="I810" s="66">
        <v>198</v>
      </c>
      <c r="J810" s="190">
        <v>651</v>
      </c>
      <c r="K810" s="196">
        <v>982</v>
      </c>
    </row>
    <row r="811" spans="1:11" ht="12.75">
      <c r="A811" s="81">
        <v>186</v>
      </c>
      <c r="B811" s="10">
        <v>860</v>
      </c>
      <c r="C811" s="66">
        <v>526</v>
      </c>
      <c r="D811" s="70">
        <v>1345</v>
      </c>
      <c r="E811" s="66">
        <v>1021</v>
      </c>
      <c r="F811" s="70">
        <v>1108</v>
      </c>
      <c r="G811" s="66">
        <v>222</v>
      </c>
      <c r="H811" s="70">
        <v>846</v>
      </c>
      <c r="I811" s="66">
        <v>918</v>
      </c>
      <c r="J811" s="190">
        <v>963</v>
      </c>
      <c r="K811" s="196">
        <v>547</v>
      </c>
    </row>
    <row r="812" spans="1:11" ht="12.75">
      <c r="A812" s="81">
        <v>187</v>
      </c>
      <c r="B812" s="10">
        <v>999</v>
      </c>
      <c r="C812" s="66">
        <v>746</v>
      </c>
      <c r="D812" s="70">
        <v>968</v>
      </c>
      <c r="E812" s="66">
        <v>766</v>
      </c>
      <c r="F812" s="70">
        <v>778</v>
      </c>
      <c r="G812" s="66">
        <v>1158</v>
      </c>
      <c r="H812" s="70">
        <v>1038</v>
      </c>
      <c r="I812" s="66">
        <v>708</v>
      </c>
      <c r="J812" s="190">
        <v>833</v>
      </c>
      <c r="K812" s="193">
        <v>1522</v>
      </c>
    </row>
    <row r="813" spans="1:11" ht="12.75">
      <c r="A813" s="81">
        <v>188</v>
      </c>
      <c r="B813" s="10">
        <v>945</v>
      </c>
      <c r="C813" s="66">
        <v>669</v>
      </c>
      <c r="D813" s="70">
        <v>1111</v>
      </c>
      <c r="E813" s="66">
        <v>901</v>
      </c>
      <c r="F813" s="70">
        <v>481</v>
      </c>
      <c r="G813" s="66">
        <v>1086</v>
      </c>
      <c r="H813" s="70">
        <v>1194</v>
      </c>
      <c r="I813" s="66">
        <v>993</v>
      </c>
      <c r="J813" s="190">
        <v>924</v>
      </c>
      <c r="K813" s="193">
        <v>787</v>
      </c>
    </row>
    <row r="814" spans="1:11" ht="12.75">
      <c r="A814" s="81">
        <v>189</v>
      </c>
      <c r="B814" s="10">
        <v>597</v>
      </c>
      <c r="C814" s="66">
        <v>1120</v>
      </c>
      <c r="D814" s="70">
        <v>1202</v>
      </c>
      <c r="E814" s="66">
        <v>556</v>
      </c>
      <c r="F814" s="70">
        <v>635</v>
      </c>
      <c r="G814" s="66">
        <v>618</v>
      </c>
      <c r="H814" s="70">
        <v>1302</v>
      </c>
      <c r="I814" s="66">
        <v>633</v>
      </c>
      <c r="J814" s="190">
        <v>924</v>
      </c>
      <c r="K814" s="193">
        <v>832</v>
      </c>
    </row>
    <row r="815" spans="1:11" ht="12.75">
      <c r="A815" s="81">
        <v>190</v>
      </c>
      <c r="B815" s="10">
        <v>1092</v>
      </c>
      <c r="C815" s="66">
        <v>834</v>
      </c>
      <c r="D815" s="70">
        <v>656</v>
      </c>
      <c r="E815" s="66">
        <v>1186</v>
      </c>
      <c r="F815" s="70">
        <v>844</v>
      </c>
      <c r="G815" s="66">
        <v>978</v>
      </c>
      <c r="H815" s="70">
        <v>1362</v>
      </c>
      <c r="I815" s="195">
        <v>1503</v>
      </c>
      <c r="J815" s="190">
        <v>911</v>
      </c>
      <c r="K815" s="193">
        <v>607</v>
      </c>
    </row>
    <row r="816" spans="1:11" ht="12.75">
      <c r="A816" s="81">
        <v>191</v>
      </c>
      <c r="B816" s="10">
        <v>1450</v>
      </c>
      <c r="C816" s="66">
        <v>1362</v>
      </c>
      <c r="D816" s="70">
        <v>760</v>
      </c>
      <c r="E816" s="66">
        <v>826</v>
      </c>
      <c r="F816" s="70">
        <v>789</v>
      </c>
      <c r="G816" s="195">
        <v>582</v>
      </c>
      <c r="H816" s="70">
        <v>1026</v>
      </c>
      <c r="I816" s="66">
        <v>1563</v>
      </c>
      <c r="J816" s="190">
        <v>1145</v>
      </c>
      <c r="K816" s="193">
        <v>697</v>
      </c>
    </row>
    <row r="817" spans="1:11" ht="12.75">
      <c r="A817" s="81">
        <v>192</v>
      </c>
      <c r="B817" s="10">
        <v>968</v>
      </c>
      <c r="C817" s="66">
        <v>944</v>
      </c>
      <c r="D817" s="70">
        <v>825</v>
      </c>
      <c r="E817" s="66">
        <v>1291</v>
      </c>
      <c r="F817" s="70">
        <v>910</v>
      </c>
      <c r="G817" s="66">
        <v>882</v>
      </c>
      <c r="H817" s="70">
        <v>786</v>
      </c>
      <c r="I817" s="66">
        <v>858</v>
      </c>
      <c r="J817" s="190">
        <v>1002</v>
      </c>
      <c r="K817" s="193">
        <v>877</v>
      </c>
    </row>
    <row r="818" spans="1:11" ht="12.75">
      <c r="A818" s="81">
        <v>193</v>
      </c>
      <c r="B818" s="10">
        <v>699</v>
      </c>
      <c r="C818" s="66">
        <v>1219</v>
      </c>
      <c r="D818" s="70">
        <v>955</v>
      </c>
      <c r="E818" s="66">
        <v>1306</v>
      </c>
      <c r="F818" s="70">
        <v>1020</v>
      </c>
      <c r="G818" s="66">
        <v>966</v>
      </c>
      <c r="H818" s="70">
        <v>894</v>
      </c>
      <c r="I818" s="66">
        <v>888</v>
      </c>
      <c r="J818" s="190">
        <v>1054</v>
      </c>
      <c r="K818" s="193">
        <v>1192</v>
      </c>
    </row>
    <row r="819" spans="1:11" ht="12.75">
      <c r="A819" s="81">
        <v>194</v>
      </c>
      <c r="B819" s="10">
        <v>531</v>
      </c>
      <c r="C819" s="66">
        <v>823</v>
      </c>
      <c r="D819" s="70">
        <v>812</v>
      </c>
      <c r="E819" s="66">
        <v>1126</v>
      </c>
      <c r="F819" s="70">
        <v>1262</v>
      </c>
      <c r="G819" s="66">
        <v>546</v>
      </c>
      <c r="H819" s="70">
        <v>462</v>
      </c>
      <c r="I819" s="66">
        <v>1458</v>
      </c>
      <c r="J819" s="190">
        <v>703</v>
      </c>
      <c r="K819" s="193">
        <v>967</v>
      </c>
    </row>
    <row r="820" spans="1:11" ht="12.75">
      <c r="A820" s="81">
        <v>195</v>
      </c>
      <c r="B820" s="10">
        <v>911</v>
      </c>
      <c r="C820" s="66">
        <v>911</v>
      </c>
      <c r="D820" s="70">
        <v>981</v>
      </c>
      <c r="E820" s="66">
        <v>1171</v>
      </c>
      <c r="F820" s="70">
        <v>778</v>
      </c>
      <c r="G820" s="66">
        <v>666</v>
      </c>
      <c r="H820" s="70">
        <v>666</v>
      </c>
      <c r="I820" s="66">
        <v>963</v>
      </c>
      <c r="J820" s="190">
        <v>482</v>
      </c>
      <c r="K820" s="193">
        <v>757</v>
      </c>
    </row>
    <row r="821" spans="1:11" ht="12.75">
      <c r="A821" s="81">
        <v>196</v>
      </c>
      <c r="B821" s="10">
        <v>238</v>
      </c>
      <c r="C821" s="66">
        <v>1109</v>
      </c>
      <c r="D821" s="70">
        <v>1046</v>
      </c>
      <c r="E821" s="66">
        <v>751</v>
      </c>
      <c r="F821" s="70">
        <v>976</v>
      </c>
      <c r="G821" s="66">
        <v>1206</v>
      </c>
      <c r="H821" s="70">
        <v>726</v>
      </c>
      <c r="I821" s="66">
        <v>378</v>
      </c>
      <c r="J821" s="190">
        <v>794</v>
      </c>
      <c r="K821" s="193">
        <v>937</v>
      </c>
    </row>
    <row r="822" spans="1:11" ht="12.75">
      <c r="A822" s="81">
        <v>197</v>
      </c>
      <c r="B822" s="10">
        <v>1040</v>
      </c>
      <c r="C822" s="66">
        <v>1417</v>
      </c>
      <c r="D822" s="70">
        <v>890</v>
      </c>
      <c r="E822" s="66">
        <v>256</v>
      </c>
      <c r="F822" s="70">
        <v>1405</v>
      </c>
      <c r="G822" s="66">
        <v>786</v>
      </c>
      <c r="H822" s="70">
        <v>714</v>
      </c>
      <c r="I822" s="66">
        <v>408</v>
      </c>
      <c r="J822" s="190">
        <v>1132</v>
      </c>
      <c r="K822" s="193">
        <v>817</v>
      </c>
    </row>
    <row r="823" spans="1:11" ht="12.75">
      <c r="A823" s="81">
        <v>198</v>
      </c>
      <c r="B823" s="10">
        <v>884</v>
      </c>
      <c r="C823" s="66">
        <v>911</v>
      </c>
      <c r="D823" s="70">
        <v>1124</v>
      </c>
      <c r="E823" s="66">
        <v>601</v>
      </c>
      <c r="F823" s="70">
        <v>932</v>
      </c>
      <c r="G823" s="66">
        <v>414</v>
      </c>
      <c r="H823" s="70">
        <v>774</v>
      </c>
      <c r="I823" s="66">
        <v>1293</v>
      </c>
      <c r="J823" s="191">
        <v>872</v>
      </c>
      <c r="K823" s="193">
        <v>952</v>
      </c>
    </row>
    <row r="824" spans="1:11" ht="12.75">
      <c r="A824" s="81">
        <v>199</v>
      </c>
      <c r="B824" s="10">
        <v>971</v>
      </c>
      <c r="C824" s="66">
        <v>713</v>
      </c>
      <c r="D824" s="70">
        <v>734</v>
      </c>
      <c r="E824" s="66">
        <v>1036</v>
      </c>
      <c r="F824" s="70">
        <v>734</v>
      </c>
      <c r="G824" s="66">
        <v>510</v>
      </c>
      <c r="H824" s="70">
        <v>714</v>
      </c>
      <c r="I824" s="66">
        <v>918</v>
      </c>
      <c r="J824" s="190">
        <v>833</v>
      </c>
      <c r="K824" s="193">
        <v>1552</v>
      </c>
    </row>
    <row r="825" spans="1:11" ht="12.75">
      <c r="A825" s="81">
        <v>200</v>
      </c>
      <c r="B825" s="10">
        <v>978</v>
      </c>
      <c r="C825" s="66">
        <v>537</v>
      </c>
      <c r="D825" s="70">
        <v>877</v>
      </c>
      <c r="E825" s="66">
        <v>1111</v>
      </c>
      <c r="F825" s="70">
        <v>723</v>
      </c>
      <c r="G825" s="66">
        <v>834</v>
      </c>
      <c r="H825" s="70">
        <v>762</v>
      </c>
      <c r="I825" s="66">
        <v>963</v>
      </c>
      <c r="J825" s="190">
        <v>1080</v>
      </c>
      <c r="K825" s="193">
        <v>877</v>
      </c>
    </row>
    <row r="826" spans="1:11" ht="12.75">
      <c r="A826" s="81">
        <v>201</v>
      </c>
      <c r="B826" s="10">
        <v>1023</v>
      </c>
      <c r="C826" s="66">
        <v>977</v>
      </c>
      <c r="D826" s="70">
        <v>630</v>
      </c>
      <c r="E826" s="195">
        <v>766</v>
      </c>
      <c r="F826" s="70">
        <v>734</v>
      </c>
      <c r="G826" s="66">
        <v>1242</v>
      </c>
      <c r="H826" s="70">
        <v>546</v>
      </c>
      <c r="I826" s="66">
        <v>483</v>
      </c>
      <c r="J826" s="190">
        <v>742</v>
      </c>
      <c r="K826" s="193">
        <v>1027</v>
      </c>
    </row>
    <row r="827" spans="1:11" ht="12.75">
      <c r="A827" s="81">
        <v>202</v>
      </c>
      <c r="B827" s="167">
        <v>745</v>
      </c>
      <c r="C827" s="66">
        <v>680</v>
      </c>
      <c r="D827" s="70">
        <v>1293</v>
      </c>
      <c r="E827" s="66">
        <v>1276</v>
      </c>
      <c r="F827" s="167">
        <v>1009</v>
      </c>
      <c r="G827" s="66">
        <v>426</v>
      </c>
      <c r="H827" s="70">
        <v>642</v>
      </c>
      <c r="I827" s="66">
        <v>468</v>
      </c>
      <c r="J827" s="190">
        <v>612</v>
      </c>
      <c r="K827" s="193">
        <v>802</v>
      </c>
    </row>
    <row r="828" spans="1:11" ht="12.75">
      <c r="A828" s="81">
        <v>203</v>
      </c>
      <c r="B828" s="10">
        <v>727</v>
      </c>
      <c r="C828" s="66">
        <v>955</v>
      </c>
      <c r="D828" s="70">
        <v>474</v>
      </c>
      <c r="E828" s="66">
        <v>931</v>
      </c>
      <c r="F828" s="70">
        <v>1251</v>
      </c>
      <c r="G828" s="66">
        <v>774</v>
      </c>
      <c r="H828" s="70">
        <v>942</v>
      </c>
      <c r="I828" s="66">
        <v>1188</v>
      </c>
      <c r="J828" s="190">
        <v>976</v>
      </c>
      <c r="K828" s="193">
        <v>1132</v>
      </c>
    </row>
    <row r="829" spans="1:11" ht="12.75">
      <c r="A829" s="81">
        <v>204</v>
      </c>
      <c r="B829" s="10">
        <v>690</v>
      </c>
      <c r="C829" s="66">
        <v>702</v>
      </c>
      <c r="D829" s="70">
        <v>1371</v>
      </c>
      <c r="E829" s="66">
        <v>1186</v>
      </c>
      <c r="F829" s="70">
        <v>822</v>
      </c>
      <c r="G829" s="66">
        <v>726</v>
      </c>
      <c r="H829" s="70">
        <v>846</v>
      </c>
      <c r="I829" s="66">
        <v>963</v>
      </c>
      <c r="J829" s="190">
        <v>690</v>
      </c>
      <c r="K829" s="193">
        <v>607</v>
      </c>
    </row>
    <row r="830" spans="1:11" ht="12.75">
      <c r="A830" s="81">
        <v>205</v>
      </c>
      <c r="B830" s="10">
        <v>897</v>
      </c>
      <c r="C830" s="66">
        <v>625</v>
      </c>
      <c r="D830" s="70">
        <v>500</v>
      </c>
      <c r="E830" s="66">
        <v>1141</v>
      </c>
      <c r="F830" s="70">
        <v>1141</v>
      </c>
      <c r="G830" s="66">
        <v>450</v>
      </c>
      <c r="H830" s="70">
        <v>306</v>
      </c>
      <c r="I830" s="66">
        <v>933</v>
      </c>
      <c r="J830" s="190">
        <v>937</v>
      </c>
      <c r="K830" s="193">
        <v>1162</v>
      </c>
    </row>
    <row r="831" spans="1:11" ht="12.75">
      <c r="A831" s="81">
        <v>206</v>
      </c>
      <c r="B831" s="10">
        <v>998</v>
      </c>
      <c r="C831" s="66">
        <v>1307</v>
      </c>
      <c r="D831" s="70">
        <v>344</v>
      </c>
      <c r="E831" s="66">
        <v>1321</v>
      </c>
      <c r="F831" s="70">
        <v>910</v>
      </c>
      <c r="G831" s="66">
        <v>954</v>
      </c>
      <c r="H831" s="70">
        <v>762</v>
      </c>
      <c r="I831" s="66">
        <v>1008</v>
      </c>
      <c r="J831" s="190">
        <v>820</v>
      </c>
      <c r="K831" s="193">
        <v>742</v>
      </c>
    </row>
    <row r="832" spans="1:11" ht="12.75">
      <c r="A832" s="81">
        <v>207</v>
      </c>
      <c r="B832" s="10">
        <v>1031</v>
      </c>
      <c r="C832" s="66">
        <v>570</v>
      </c>
      <c r="D832" s="70">
        <v>903</v>
      </c>
      <c r="E832" s="66">
        <v>826</v>
      </c>
      <c r="F832" s="70">
        <v>1361</v>
      </c>
      <c r="G832" s="66">
        <v>366</v>
      </c>
      <c r="H832" s="70">
        <v>402</v>
      </c>
      <c r="I832" s="66">
        <v>1548</v>
      </c>
      <c r="J832" s="190">
        <v>1457</v>
      </c>
      <c r="K832" s="196">
        <v>1117</v>
      </c>
    </row>
    <row r="833" spans="1:11" ht="12.75">
      <c r="A833" s="81">
        <v>208</v>
      </c>
      <c r="B833" s="10">
        <v>1030</v>
      </c>
      <c r="C833" s="66">
        <v>757</v>
      </c>
      <c r="D833" s="70">
        <v>1059</v>
      </c>
      <c r="E833" s="195">
        <v>1216</v>
      </c>
      <c r="F833" s="70">
        <v>888</v>
      </c>
      <c r="G833" s="66">
        <v>630</v>
      </c>
      <c r="H833" s="70">
        <v>762</v>
      </c>
      <c r="I833" s="195">
        <v>588</v>
      </c>
      <c r="J833" s="190">
        <v>651</v>
      </c>
      <c r="K833" s="193">
        <v>1057</v>
      </c>
    </row>
    <row r="834" spans="1:11" ht="12.75">
      <c r="A834" s="81">
        <v>209</v>
      </c>
      <c r="B834" s="10">
        <v>1073</v>
      </c>
      <c r="C834" s="66">
        <v>790</v>
      </c>
      <c r="D834" s="70">
        <v>1449</v>
      </c>
      <c r="E834" s="66">
        <v>931</v>
      </c>
      <c r="F834" s="70">
        <v>1273</v>
      </c>
      <c r="G834" s="66">
        <v>882</v>
      </c>
      <c r="H834" s="70">
        <v>342</v>
      </c>
      <c r="I834" s="66">
        <v>903</v>
      </c>
      <c r="J834" s="190">
        <v>781</v>
      </c>
      <c r="K834" s="193">
        <v>1132</v>
      </c>
    </row>
    <row r="835" spans="1:11" ht="12.75">
      <c r="A835" s="81">
        <v>210</v>
      </c>
      <c r="B835" s="10">
        <v>868</v>
      </c>
      <c r="C835" s="66">
        <v>735</v>
      </c>
      <c r="D835" s="70">
        <v>929</v>
      </c>
      <c r="E835" s="66">
        <v>616</v>
      </c>
      <c r="F835" s="70">
        <v>723</v>
      </c>
      <c r="G835" s="66">
        <v>1038</v>
      </c>
      <c r="H835" s="70">
        <v>1314</v>
      </c>
      <c r="I835" s="66">
        <v>483</v>
      </c>
      <c r="J835" s="190">
        <v>976</v>
      </c>
      <c r="K835" s="193">
        <v>697</v>
      </c>
    </row>
    <row r="836" spans="1:11" ht="12.75">
      <c r="A836" s="81">
        <v>211</v>
      </c>
      <c r="B836" s="167">
        <v>1244</v>
      </c>
      <c r="C836" s="66">
        <v>1131</v>
      </c>
      <c r="D836" s="70">
        <v>864</v>
      </c>
      <c r="E836" s="66">
        <v>976</v>
      </c>
      <c r="F836" s="70">
        <v>833</v>
      </c>
      <c r="G836" s="66">
        <v>666</v>
      </c>
      <c r="H836" s="70">
        <v>774</v>
      </c>
      <c r="I836" s="66">
        <v>873</v>
      </c>
      <c r="J836" s="191">
        <v>885</v>
      </c>
      <c r="K836" s="193">
        <v>877</v>
      </c>
    </row>
    <row r="837" spans="1:11" ht="12.75">
      <c r="A837" s="81">
        <v>212</v>
      </c>
      <c r="B837" s="10">
        <v>646</v>
      </c>
      <c r="C837" s="66">
        <v>944</v>
      </c>
      <c r="D837" s="70">
        <v>838</v>
      </c>
      <c r="E837" s="66">
        <v>826</v>
      </c>
      <c r="F837" s="70">
        <v>503</v>
      </c>
      <c r="G837" s="66">
        <v>1002</v>
      </c>
      <c r="H837" s="70">
        <v>858</v>
      </c>
      <c r="I837" s="66">
        <v>948</v>
      </c>
      <c r="J837" s="190">
        <v>586</v>
      </c>
      <c r="K837" s="193">
        <v>607</v>
      </c>
    </row>
    <row r="838" spans="1:11" ht="12.75">
      <c r="A838" s="81">
        <v>213</v>
      </c>
      <c r="B838" s="10">
        <v>686</v>
      </c>
      <c r="C838" s="66">
        <v>845</v>
      </c>
      <c r="D838" s="70">
        <v>539</v>
      </c>
      <c r="E838" s="195">
        <v>1111</v>
      </c>
      <c r="F838" s="70">
        <v>800</v>
      </c>
      <c r="G838" s="66">
        <v>1314</v>
      </c>
      <c r="H838" s="70">
        <v>882</v>
      </c>
      <c r="I838" s="66">
        <v>693</v>
      </c>
      <c r="J838" s="190">
        <v>664</v>
      </c>
      <c r="K838" s="193">
        <v>1102</v>
      </c>
    </row>
    <row r="839" spans="1:11" ht="12.75">
      <c r="A839" s="81">
        <v>214</v>
      </c>
      <c r="B839" s="10">
        <v>1296</v>
      </c>
      <c r="C839" s="66">
        <v>1186</v>
      </c>
      <c r="D839" s="70">
        <v>1501</v>
      </c>
      <c r="E839" s="66">
        <v>1111</v>
      </c>
      <c r="F839" s="70">
        <v>1163</v>
      </c>
      <c r="G839" s="66">
        <v>1278</v>
      </c>
      <c r="H839" s="70">
        <v>654</v>
      </c>
      <c r="I839" s="66">
        <v>783</v>
      </c>
      <c r="J839" s="190">
        <v>1275</v>
      </c>
      <c r="K839" s="193">
        <v>967</v>
      </c>
    </row>
    <row r="840" spans="1:11" ht="12.75">
      <c r="A840" s="81">
        <v>215</v>
      </c>
      <c r="B840" s="167">
        <v>738</v>
      </c>
      <c r="C840" s="66">
        <v>1373</v>
      </c>
      <c r="D840" s="70">
        <v>1124</v>
      </c>
      <c r="E840" s="66">
        <v>676</v>
      </c>
      <c r="F840" s="70">
        <v>987</v>
      </c>
      <c r="G840" s="66">
        <v>750</v>
      </c>
      <c r="H840" s="70">
        <v>1446</v>
      </c>
      <c r="I840" s="195">
        <v>213</v>
      </c>
      <c r="J840" s="190">
        <v>703</v>
      </c>
      <c r="K840" s="193">
        <v>742</v>
      </c>
    </row>
    <row r="841" spans="1:11" ht="12.75">
      <c r="A841" s="81">
        <v>216</v>
      </c>
      <c r="B841" s="10">
        <v>762</v>
      </c>
      <c r="C841" s="66">
        <v>823</v>
      </c>
      <c r="D841" s="70">
        <v>1098</v>
      </c>
      <c r="E841" s="66">
        <v>241</v>
      </c>
      <c r="F841" s="70">
        <v>492</v>
      </c>
      <c r="G841" s="195">
        <v>450</v>
      </c>
      <c r="H841" s="70">
        <v>1242</v>
      </c>
      <c r="I841" s="66">
        <v>1008</v>
      </c>
      <c r="J841" s="190">
        <v>768</v>
      </c>
      <c r="K841" s="193">
        <v>1147</v>
      </c>
    </row>
    <row r="842" spans="1:11" ht="12.75">
      <c r="A842" s="81">
        <v>217</v>
      </c>
      <c r="B842" s="10">
        <v>336</v>
      </c>
      <c r="C842" s="66">
        <v>856</v>
      </c>
      <c r="D842" s="70">
        <v>643</v>
      </c>
      <c r="E842" s="66">
        <v>796</v>
      </c>
      <c r="F842" s="70">
        <v>580</v>
      </c>
      <c r="G842" s="66">
        <v>930</v>
      </c>
      <c r="H842" s="70">
        <v>690</v>
      </c>
      <c r="I842" s="66">
        <v>1128</v>
      </c>
      <c r="J842" s="190">
        <v>937</v>
      </c>
      <c r="K842" s="193">
        <v>1072</v>
      </c>
    </row>
    <row r="843" spans="1:11" ht="12.75">
      <c r="A843" s="81">
        <v>218</v>
      </c>
      <c r="B843" s="10">
        <v>962</v>
      </c>
      <c r="C843" s="66">
        <v>1120</v>
      </c>
      <c r="D843" s="70">
        <v>812</v>
      </c>
      <c r="E843" s="66">
        <v>1231</v>
      </c>
      <c r="F843" s="70">
        <v>877</v>
      </c>
      <c r="G843" s="66">
        <v>546</v>
      </c>
      <c r="H843" s="70">
        <v>666</v>
      </c>
      <c r="I843" s="66">
        <v>1248</v>
      </c>
      <c r="J843" s="190">
        <v>1145</v>
      </c>
      <c r="K843" s="196">
        <v>1567</v>
      </c>
    </row>
    <row r="844" spans="1:11" ht="12.75">
      <c r="A844" s="81">
        <v>219</v>
      </c>
      <c r="B844" s="10">
        <v>826</v>
      </c>
      <c r="C844" s="66">
        <v>988</v>
      </c>
      <c r="D844" s="70">
        <v>656</v>
      </c>
      <c r="E844" s="66">
        <v>1081</v>
      </c>
      <c r="F844" s="70">
        <v>800</v>
      </c>
      <c r="G844" s="66">
        <v>594</v>
      </c>
      <c r="H844" s="70">
        <v>978</v>
      </c>
      <c r="I844" s="195">
        <v>1413</v>
      </c>
      <c r="J844" s="190">
        <v>742</v>
      </c>
      <c r="K844" s="193">
        <v>757</v>
      </c>
    </row>
    <row r="845" spans="1:11" ht="12.75">
      <c r="A845" s="81">
        <v>220</v>
      </c>
      <c r="B845" s="10">
        <v>945</v>
      </c>
      <c r="C845" s="66">
        <v>757</v>
      </c>
      <c r="D845" s="167">
        <v>734</v>
      </c>
      <c r="E845" s="66">
        <v>1081</v>
      </c>
      <c r="F845" s="70">
        <v>690</v>
      </c>
      <c r="G845" s="66">
        <v>582</v>
      </c>
      <c r="H845" s="70">
        <v>834</v>
      </c>
      <c r="I845" s="66">
        <v>498</v>
      </c>
      <c r="J845" s="190">
        <v>534</v>
      </c>
      <c r="K845" s="193">
        <v>847</v>
      </c>
    </row>
    <row r="846" spans="1:11" ht="12.75">
      <c r="A846" s="81">
        <v>221</v>
      </c>
      <c r="B846" s="10">
        <v>621</v>
      </c>
      <c r="C846" s="66">
        <v>779</v>
      </c>
      <c r="D846" s="70">
        <v>604</v>
      </c>
      <c r="E846" s="195">
        <v>601</v>
      </c>
      <c r="F846" s="70">
        <v>778</v>
      </c>
      <c r="G846" s="66">
        <v>822</v>
      </c>
      <c r="H846" s="70">
        <v>1002</v>
      </c>
      <c r="I846" s="66">
        <v>813</v>
      </c>
      <c r="J846" s="190">
        <v>1249</v>
      </c>
      <c r="K846" s="196">
        <v>727</v>
      </c>
    </row>
    <row r="847" spans="1:11" ht="12.75">
      <c r="A847" s="81">
        <v>222</v>
      </c>
      <c r="B847" s="10">
        <v>1270</v>
      </c>
      <c r="C847" s="66">
        <v>1010</v>
      </c>
      <c r="D847" s="70">
        <v>812</v>
      </c>
      <c r="E847" s="66">
        <v>976</v>
      </c>
      <c r="F847" s="70">
        <v>1119</v>
      </c>
      <c r="G847" s="66">
        <v>1122</v>
      </c>
      <c r="H847" s="70">
        <v>1098</v>
      </c>
      <c r="I847" s="66">
        <v>1203</v>
      </c>
      <c r="J847" s="190">
        <v>885</v>
      </c>
      <c r="K847" s="193">
        <v>1072</v>
      </c>
    </row>
    <row r="848" spans="1:11" ht="12.75">
      <c r="A848" s="81">
        <v>223</v>
      </c>
      <c r="B848" s="10">
        <v>1106</v>
      </c>
      <c r="C848" s="66">
        <v>746</v>
      </c>
      <c r="D848" s="70">
        <v>669</v>
      </c>
      <c r="E848" s="66">
        <v>1216</v>
      </c>
      <c r="F848" s="70">
        <v>1240</v>
      </c>
      <c r="G848" s="66">
        <v>282</v>
      </c>
      <c r="H848" s="70">
        <v>954</v>
      </c>
      <c r="I848" s="66">
        <v>543</v>
      </c>
      <c r="J848" s="190">
        <v>729</v>
      </c>
      <c r="K848" s="193">
        <v>1432</v>
      </c>
    </row>
    <row r="849" spans="1:11" ht="12.75">
      <c r="A849" s="81">
        <v>224</v>
      </c>
      <c r="B849" s="10">
        <v>698</v>
      </c>
      <c r="C849" s="66">
        <v>383</v>
      </c>
      <c r="D849" s="70">
        <v>1046</v>
      </c>
      <c r="E849" s="66">
        <v>481</v>
      </c>
      <c r="F849" s="70">
        <v>899</v>
      </c>
      <c r="G849" s="66">
        <v>486</v>
      </c>
      <c r="H849" s="70">
        <v>534</v>
      </c>
      <c r="I849" s="66">
        <v>978</v>
      </c>
      <c r="J849" s="190">
        <v>963</v>
      </c>
      <c r="K849" s="193">
        <v>1012</v>
      </c>
    </row>
    <row r="850" spans="1:11" ht="12.75">
      <c r="A850" s="81">
        <v>225</v>
      </c>
      <c r="B850" s="10">
        <v>672</v>
      </c>
      <c r="C850" s="195">
        <v>1285</v>
      </c>
      <c r="D850" s="70">
        <v>851</v>
      </c>
      <c r="E850" s="66">
        <v>541</v>
      </c>
      <c r="F850" s="70">
        <v>1196</v>
      </c>
      <c r="G850" s="66">
        <v>606</v>
      </c>
      <c r="H850" s="70">
        <v>918</v>
      </c>
      <c r="I850" s="66">
        <v>993</v>
      </c>
      <c r="J850" s="190">
        <v>1470</v>
      </c>
      <c r="K850" s="193">
        <v>682</v>
      </c>
    </row>
    <row r="851" spans="1:11" ht="12.75">
      <c r="A851" s="81">
        <v>226</v>
      </c>
      <c r="B851" s="10">
        <v>1129</v>
      </c>
      <c r="C851" s="66">
        <v>1230</v>
      </c>
      <c r="D851" s="70">
        <v>331</v>
      </c>
      <c r="E851" s="66">
        <v>826</v>
      </c>
      <c r="F851" s="70">
        <v>1031</v>
      </c>
      <c r="G851" s="66">
        <v>834</v>
      </c>
      <c r="H851" s="70">
        <v>834</v>
      </c>
      <c r="I851" s="66">
        <v>918</v>
      </c>
      <c r="J851" s="190">
        <v>430</v>
      </c>
      <c r="K851" s="193">
        <v>937</v>
      </c>
    </row>
    <row r="852" spans="1:11" ht="12.75">
      <c r="A852" s="81">
        <v>227</v>
      </c>
      <c r="B852" s="10">
        <v>936</v>
      </c>
      <c r="C852" s="66">
        <v>1043</v>
      </c>
      <c r="D852" s="70">
        <v>1020</v>
      </c>
      <c r="E852" s="66">
        <v>991</v>
      </c>
      <c r="F852" s="70">
        <v>866</v>
      </c>
      <c r="G852" s="66">
        <v>570</v>
      </c>
      <c r="H852" s="70">
        <v>822</v>
      </c>
      <c r="I852" s="66">
        <v>573</v>
      </c>
      <c r="J852" s="190">
        <v>963</v>
      </c>
      <c r="K852" s="193">
        <v>517</v>
      </c>
    </row>
    <row r="853" spans="1:11" ht="12.75">
      <c r="A853" s="81">
        <v>228</v>
      </c>
      <c r="B853" s="10">
        <v>1061</v>
      </c>
      <c r="C853" s="66">
        <v>603</v>
      </c>
      <c r="D853" s="70">
        <v>864</v>
      </c>
      <c r="E853" s="66">
        <v>676</v>
      </c>
      <c r="F853" s="167">
        <v>844</v>
      </c>
      <c r="G853" s="66">
        <v>822</v>
      </c>
      <c r="H853" s="70">
        <v>1086</v>
      </c>
      <c r="I853" s="66">
        <v>648</v>
      </c>
      <c r="J853" s="190">
        <v>1080</v>
      </c>
      <c r="K853" s="193">
        <v>457</v>
      </c>
    </row>
    <row r="854" spans="1:11" ht="12.75">
      <c r="A854" s="81">
        <v>229</v>
      </c>
      <c r="B854" s="10">
        <v>918</v>
      </c>
      <c r="C854" s="66">
        <v>724</v>
      </c>
      <c r="D854" s="70">
        <v>591</v>
      </c>
      <c r="E854" s="66">
        <v>421</v>
      </c>
      <c r="F854" s="70">
        <v>1229</v>
      </c>
      <c r="G854" s="66">
        <v>462</v>
      </c>
      <c r="H854" s="70">
        <v>1122</v>
      </c>
      <c r="I854" s="66">
        <v>1158</v>
      </c>
      <c r="J854" s="191">
        <v>729</v>
      </c>
      <c r="K854" s="193">
        <v>862</v>
      </c>
    </row>
    <row r="855" spans="1:11" ht="12.75">
      <c r="A855" s="81">
        <v>230</v>
      </c>
      <c r="B855" s="10">
        <v>924</v>
      </c>
      <c r="C855" s="66">
        <v>812</v>
      </c>
      <c r="D855" s="70">
        <v>903</v>
      </c>
      <c r="E855" s="66">
        <v>736</v>
      </c>
      <c r="F855" s="70">
        <v>547</v>
      </c>
      <c r="G855" s="66">
        <v>810</v>
      </c>
      <c r="H855" s="70">
        <v>378</v>
      </c>
      <c r="I855" s="66">
        <v>1533</v>
      </c>
      <c r="J855" s="190">
        <v>1015</v>
      </c>
      <c r="K855" s="193">
        <v>652</v>
      </c>
    </row>
    <row r="856" spans="1:11" ht="12.75">
      <c r="A856" s="81">
        <v>231</v>
      </c>
      <c r="B856" s="10">
        <v>856</v>
      </c>
      <c r="C856" s="66">
        <v>768</v>
      </c>
      <c r="D856" s="70">
        <v>786</v>
      </c>
      <c r="E856" s="66">
        <v>751</v>
      </c>
      <c r="F856" s="70">
        <v>855</v>
      </c>
      <c r="G856" s="66">
        <v>714</v>
      </c>
      <c r="H856" s="70">
        <v>810</v>
      </c>
      <c r="I856" s="66">
        <v>513</v>
      </c>
      <c r="J856" s="190">
        <v>859</v>
      </c>
      <c r="K856" s="193">
        <v>757</v>
      </c>
    </row>
    <row r="857" spans="1:11" ht="12.75">
      <c r="A857" s="81">
        <v>232</v>
      </c>
      <c r="B857" s="10">
        <v>913</v>
      </c>
      <c r="C857" s="66">
        <v>1043</v>
      </c>
      <c r="D857" s="70">
        <v>656</v>
      </c>
      <c r="E857" s="66">
        <v>526</v>
      </c>
      <c r="F857" s="70">
        <v>1295</v>
      </c>
      <c r="G857" s="66">
        <v>594</v>
      </c>
      <c r="H857" s="70">
        <v>546</v>
      </c>
      <c r="I857" s="66">
        <v>1023</v>
      </c>
      <c r="J857" s="190">
        <v>989</v>
      </c>
      <c r="K857" s="193">
        <v>607</v>
      </c>
    </row>
    <row r="858" spans="1:11" ht="12.75">
      <c r="A858" s="81">
        <v>233</v>
      </c>
      <c r="B858" s="10">
        <v>544</v>
      </c>
      <c r="C858" s="66">
        <v>966</v>
      </c>
      <c r="D858" s="70">
        <v>838</v>
      </c>
      <c r="E858" s="66">
        <v>931</v>
      </c>
      <c r="F858" s="70">
        <v>1075</v>
      </c>
      <c r="G858" s="66">
        <v>798</v>
      </c>
      <c r="H858" s="70">
        <v>738</v>
      </c>
      <c r="I858" s="66">
        <v>1113</v>
      </c>
      <c r="J858" s="190">
        <v>729</v>
      </c>
      <c r="K858" s="193">
        <v>637</v>
      </c>
    </row>
    <row r="859" spans="1:11" ht="12.75">
      <c r="A859" s="81">
        <v>234</v>
      </c>
      <c r="B859" s="10">
        <v>1180</v>
      </c>
      <c r="C859" s="66">
        <v>449</v>
      </c>
      <c r="D859" s="70">
        <v>903</v>
      </c>
      <c r="E859" s="66">
        <v>421</v>
      </c>
      <c r="F859" s="167">
        <v>855</v>
      </c>
      <c r="G859" s="66">
        <v>1230</v>
      </c>
      <c r="H859" s="70">
        <v>738</v>
      </c>
      <c r="I859" s="195">
        <v>573</v>
      </c>
      <c r="J859" s="190">
        <v>417</v>
      </c>
      <c r="K859" s="193">
        <v>322</v>
      </c>
    </row>
    <row r="860" spans="1:11" ht="12.75">
      <c r="A860" s="81">
        <v>235</v>
      </c>
      <c r="B860" s="10">
        <v>828</v>
      </c>
      <c r="C860" s="66">
        <v>801</v>
      </c>
      <c r="D860" s="167">
        <v>422</v>
      </c>
      <c r="E860" s="66">
        <v>556</v>
      </c>
      <c r="F860" s="70">
        <v>921</v>
      </c>
      <c r="G860" s="66">
        <v>702</v>
      </c>
      <c r="H860" s="70">
        <v>1050</v>
      </c>
      <c r="I860" s="66">
        <v>1323</v>
      </c>
      <c r="J860" s="190">
        <v>768</v>
      </c>
      <c r="K860" s="193">
        <v>817</v>
      </c>
    </row>
    <row r="861" spans="1:11" ht="12.75">
      <c r="A861" s="81">
        <v>236</v>
      </c>
      <c r="B861" s="10">
        <v>830</v>
      </c>
      <c r="C861" s="66">
        <v>988</v>
      </c>
      <c r="D861" s="70">
        <v>669</v>
      </c>
      <c r="E861" s="66">
        <v>901</v>
      </c>
      <c r="F861" s="70">
        <v>1207</v>
      </c>
      <c r="G861" s="66">
        <v>690</v>
      </c>
      <c r="H861" s="70">
        <v>630</v>
      </c>
      <c r="I861" s="66">
        <v>1308</v>
      </c>
      <c r="J861" s="190">
        <v>794</v>
      </c>
      <c r="K861" s="193">
        <v>1387</v>
      </c>
    </row>
    <row r="862" spans="1:11" ht="12.75">
      <c r="A862" s="81">
        <v>237</v>
      </c>
      <c r="B862" s="10">
        <v>663</v>
      </c>
      <c r="C862" s="66">
        <v>878</v>
      </c>
      <c r="D862" s="70">
        <v>1163</v>
      </c>
      <c r="E862" s="66">
        <v>736</v>
      </c>
      <c r="F862" s="70">
        <v>1152</v>
      </c>
      <c r="G862" s="66">
        <v>630</v>
      </c>
      <c r="H862" s="70">
        <v>1110</v>
      </c>
      <c r="I862" s="66">
        <v>693</v>
      </c>
      <c r="J862" s="190">
        <v>859</v>
      </c>
      <c r="K862" s="193">
        <v>892</v>
      </c>
    </row>
    <row r="863" spans="1:11" ht="12.75">
      <c r="A863" s="81">
        <v>238</v>
      </c>
      <c r="B863" s="10">
        <v>1371</v>
      </c>
      <c r="C863" s="66">
        <v>1109</v>
      </c>
      <c r="D863" s="70">
        <v>1423</v>
      </c>
      <c r="E863" s="66">
        <v>1051</v>
      </c>
      <c r="F863" s="70">
        <v>1042</v>
      </c>
      <c r="G863" s="66">
        <v>402</v>
      </c>
      <c r="H863" s="70">
        <v>1134</v>
      </c>
      <c r="I863" s="66">
        <v>1143</v>
      </c>
      <c r="J863" s="190">
        <v>716</v>
      </c>
      <c r="K863" s="193">
        <v>232</v>
      </c>
    </row>
    <row r="864" spans="1:11" ht="12.75">
      <c r="A864" s="81">
        <v>239</v>
      </c>
      <c r="B864" s="10">
        <v>733</v>
      </c>
      <c r="C864" s="66">
        <v>537</v>
      </c>
      <c r="D864" s="70">
        <v>1267</v>
      </c>
      <c r="E864" s="66">
        <v>436</v>
      </c>
      <c r="F864" s="70">
        <v>965</v>
      </c>
      <c r="G864" s="66">
        <v>642</v>
      </c>
      <c r="H864" s="70">
        <v>822</v>
      </c>
      <c r="I864" s="66">
        <v>1398</v>
      </c>
      <c r="J864" s="190">
        <v>820</v>
      </c>
      <c r="K864" s="193">
        <v>1267</v>
      </c>
    </row>
    <row r="865" spans="1:11" ht="12.75">
      <c r="A865" s="81">
        <v>240</v>
      </c>
      <c r="B865" s="10">
        <v>991</v>
      </c>
      <c r="C865" s="66">
        <v>1329</v>
      </c>
      <c r="D865" s="70">
        <v>1085</v>
      </c>
      <c r="E865" s="66">
        <v>1081</v>
      </c>
      <c r="F865" s="70">
        <v>1053</v>
      </c>
      <c r="G865" s="66">
        <v>426</v>
      </c>
      <c r="H865" s="70">
        <v>1398</v>
      </c>
      <c r="I865" s="195">
        <v>1218</v>
      </c>
      <c r="J865" s="190">
        <v>625</v>
      </c>
      <c r="K865" s="193">
        <v>667</v>
      </c>
    </row>
    <row r="866" spans="1:11" ht="12.75">
      <c r="A866" s="81">
        <v>241</v>
      </c>
      <c r="B866" s="10">
        <v>801</v>
      </c>
      <c r="C866" s="66">
        <v>746</v>
      </c>
      <c r="D866" s="70">
        <v>812</v>
      </c>
      <c r="E866" s="66">
        <v>1006</v>
      </c>
      <c r="F866" s="70">
        <v>569</v>
      </c>
      <c r="G866" s="195">
        <v>942</v>
      </c>
      <c r="H866" s="70">
        <v>1230</v>
      </c>
      <c r="I866" s="66">
        <v>1113</v>
      </c>
      <c r="J866" s="190">
        <v>573</v>
      </c>
      <c r="K866" s="193">
        <v>1042</v>
      </c>
    </row>
    <row r="867" spans="1:11" ht="12.75">
      <c r="A867" s="81">
        <v>242</v>
      </c>
      <c r="B867" s="10">
        <v>824</v>
      </c>
      <c r="C867" s="66">
        <v>658</v>
      </c>
      <c r="D867" s="70">
        <v>890</v>
      </c>
      <c r="E867" s="66">
        <v>661</v>
      </c>
      <c r="F867" s="70">
        <v>1218</v>
      </c>
      <c r="G867" s="66">
        <v>894</v>
      </c>
      <c r="H867" s="70">
        <v>522</v>
      </c>
      <c r="I867" s="66">
        <v>738</v>
      </c>
      <c r="J867" s="190">
        <v>781</v>
      </c>
      <c r="K867" s="193">
        <v>667</v>
      </c>
    </row>
    <row r="868" spans="1:11" ht="12.75">
      <c r="A868" s="81">
        <v>243</v>
      </c>
      <c r="B868" s="10">
        <v>1106</v>
      </c>
      <c r="C868" s="66">
        <v>1010</v>
      </c>
      <c r="D868" s="70">
        <v>1033</v>
      </c>
      <c r="E868" s="66">
        <v>916</v>
      </c>
      <c r="F868" s="70">
        <v>789</v>
      </c>
      <c r="G868" s="195">
        <v>810</v>
      </c>
      <c r="H868" s="70">
        <v>630</v>
      </c>
      <c r="I868" s="66">
        <v>1218</v>
      </c>
      <c r="J868" s="190">
        <v>742</v>
      </c>
      <c r="K868" s="193">
        <v>787</v>
      </c>
    </row>
    <row r="869" spans="1:11" ht="12.75">
      <c r="A869" s="81">
        <v>244</v>
      </c>
      <c r="B869" s="10">
        <v>1264</v>
      </c>
      <c r="C869" s="66">
        <v>1208</v>
      </c>
      <c r="D869" s="70">
        <v>578</v>
      </c>
      <c r="E869" s="195">
        <v>706</v>
      </c>
      <c r="F869" s="70">
        <v>1064</v>
      </c>
      <c r="G869" s="66">
        <v>1026</v>
      </c>
      <c r="H869" s="70">
        <v>1038</v>
      </c>
      <c r="I869" s="66">
        <v>708</v>
      </c>
      <c r="J869" s="190">
        <v>599</v>
      </c>
      <c r="K869" s="193">
        <v>187</v>
      </c>
    </row>
    <row r="870" spans="1:11" ht="12.75">
      <c r="A870" s="81">
        <v>245</v>
      </c>
      <c r="B870" s="10">
        <v>1117</v>
      </c>
      <c r="C870" s="66">
        <v>691</v>
      </c>
      <c r="D870" s="70">
        <v>552</v>
      </c>
      <c r="E870" s="66">
        <v>811</v>
      </c>
      <c r="F870" s="70">
        <v>690</v>
      </c>
      <c r="G870" s="66">
        <v>798</v>
      </c>
      <c r="H870" s="70">
        <v>1422</v>
      </c>
      <c r="I870" s="66">
        <v>438</v>
      </c>
      <c r="J870" s="190">
        <v>729</v>
      </c>
      <c r="K870" s="193">
        <v>1147</v>
      </c>
    </row>
    <row r="871" spans="1:11" ht="12.75">
      <c r="A871" s="81">
        <v>246</v>
      </c>
      <c r="B871" s="10">
        <v>872</v>
      </c>
      <c r="C871" s="66">
        <v>1076</v>
      </c>
      <c r="D871" s="70">
        <v>1241</v>
      </c>
      <c r="E871" s="66">
        <v>841</v>
      </c>
      <c r="F871" s="167">
        <v>668</v>
      </c>
      <c r="G871" s="66">
        <v>726</v>
      </c>
      <c r="H871" s="70">
        <v>870</v>
      </c>
      <c r="I871" s="66">
        <v>798</v>
      </c>
      <c r="J871" s="190">
        <v>638</v>
      </c>
      <c r="K871" s="193">
        <v>1642</v>
      </c>
    </row>
    <row r="872" spans="1:11" ht="12.75">
      <c r="A872" s="81">
        <v>247</v>
      </c>
      <c r="B872" s="10">
        <v>926</v>
      </c>
      <c r="C872" s="66">
        <v>801</v>
      </c>
      <c r="D872" s="167">
        <v>864</v>
      </c>
      <c r="E872" s="66">
        <v>706</v>
      </c>
      <c r="F872" s="70">
        <v>1053</v>
      </c>
      <c r="G872" s="66">
        <v>354</v>
      </c>
      <c r="H872" s="70">
        <v>1026</v>
      </c>
      <c r="I872" s="66">
        <v>1053</v>
      </c>
      <c r="J872" s="190">
        <v>950</v>
      </c>
      <c r="K872" s="193">
        <v>1267</v>
      </c>
    </row>
    <row r="873" spans="1:11" ht="12.75">
      <c r="A873" s="81">
        <v>248</v>
      </c>
      <c r="B873" s="10">
        <v>993</v>
      </c>
      <c r="C873" s="66">
        <v>548</v>
      </c>
      <c r="D873" s="70">
        <v>721</v>
      </c>
      <c r="E873" s="195">
        <v>1051</v>
      </c>
      <c r="F873" s="70">
        <v>756</v>
      </c>
      <c r="G873" s="66">
        <v>690</v>
      </c>
      <c r="H873" s="70">
        <v>954</v>
      </c>
      <c r="I873" s="66">
        <v>1053</v>
      </c>
      <c r="J873" s="190">
        <v>586</v>
      </c>
      <c r="K873" s="193">
        <v>1177</v>
      </c>
    </row>
    <row r="874" spans="1:11" ht="12.75">
      <c r="A874" s="81">
        <v>249</v>
      </c>
      <c r="B874" s="10">
        <v>1220</v>
      </c>
      <c r="C874" s="66">
        <v>878</v>
      </c>
      <c r="D874" s="70">
        <v>539</v>
      </c>
      <c r="E874" s="66">
        <v>1021</v>
      </c>
      <c r="F874" s="70">
        <v>415</v>
      </c>
      <c r="G874" s="66">
        <v>1098</v>
      </c>
      <c r="H874" s="70">
        <v>1050</v>
      </c>
      <c r="I874" s="66">
        <v>1008</v>
      </c>
      <c r="J874" s="190">
        <v>313</v>
      </c>
      <c r="K874" s="193">
        <v>1102</v>
      </c>
    </row>
    <row r="875" spans="1:11" ht="12.75">
      <c r="A875" s="81">
        <v>250</v>
      </c>
      <c r="B875" s="10">
        <v>1214</v>
      </c>
      <c r="C875" s="66">
        <v>735</v>
      </c>
      <c r="D875" s="70">
        <v>1033</v>
      </c>
      <c r="E875" s="66">
        <v>1141</v>
      </c>
      <c r="F875" s="70">
        <v>591</v>
      </c>
      <c r="G875" s="66">
        <v>942</v>
      </c>
      <c r="H875" s="70">
        <v>822</v>
      </c>
      <c r="I875" s="66">
        <v>513</v>
      </c>
      <c r="J875" s="190">
        <v>1301</v>
      </c>
      <c r="K875" s="193">
        <v>847</v>
      </c>
    </row>
    <row r="876" spans="1:11" ht="12.75">
      <c r="A876" s="81">
        <v>251</v>
      </c>
      <c r="B876" s="10">
        <v>456</v>
      </c>
      <c r="C876" s="66">
        <v>779</v>
      </c>
      <c r="D876" s="70">
        <v>1124</v>
      </c>
      <c r="E876" s="66">
        <v>1351</v>
      </c>
      <c r="F876" s="70">
        <v>657</v>
      </c>
      <c r="G876" s="66">
        <v>738</v>
      </c>
      <c r="H876" s="70">
        <v>714</v>
      </c>
      <c r="I876" s="66">
        <v>798</v>
      </c>
      <c r="J876" s="190">
        <v>1106</v>
      </c>
      <c r="K876" s="193">
        <v>1027</v>
      </c>
    </row>
    <row r="877" spans="1:11" ht="12.75">
      <c r="A877" s="81">
        <v>252</v>
      </c>
      <c r="B877" s="10">
        <v>674</v>
      </c>
      <c r="C877" s="66">
        <v>900</v>
      </c>
      <c r="D877" s="70">
        <v>721</v>
      </c>
      <c r="E877" s="66">
        <v>586</v>
      </c>
      <c r="F877" s="70">
        <v>668</v>
      </c>
      <c r="G877" s="66">
        <v>438</v>
      </c>
      <c r="H877" s="167">
        <v>714</v>
      </c>
      <c r="I877" s="66">
        <v>738</v>
      </c>
      <c r="J877" s="190">
        <v>1197</v>
      </c>
      <c r="K877" s="193">
        <v>1117</v>
      </c>
    </row>
    <row r="878" spans="1:11" ht="12.75">
      <c r="A878" s="81">
        <v>253</v>
      </c>
      <c r="B878" s="11">
        <v>813</v>
      </c>
      <c r="C878" s="66">
        <v>944</v>
      </c>
      <c r="D878" s="70">
        <v>1332</v>
      </c>
      <c r="E878" s="66">
        <v>856</v>
      </c>
      <c r="F878" s="70">
        <v>833</v>
      </c>
      <c r="G878" s="66">
        <v>1014</v>
      </c>
      <c r="H878" s="70">
        <v>1110</v>
      </c>
      <c r="I878" s="66">
        <v>723</v>
      </c>
      <c r="J878" s="190">
        <v>560</v>
      </c>
      <c r="K878" s="193">
        <v>592</v>
      </c>
    </row>
    <row r="879" spans="1:11" ht="12.75">
      <c r="A879" s="81">
        <v>254</v>
      </c>
      <c r="B879" s="10"/>
      <c r="C879" s="66">
        <v>922</v>
      </c>
      <c r="D879" s="70">
        <v>695</v>
      </c>
      <c r="E879" s="66">
        <v>1021</v>
      </c>
      <c r="F879" s="70">
        <v>1449</v>
      </c>
      <c r="G879" s="66">
        <v>630</v>
      </c>
      <c r="H879" s="70">
        <v>582</v>
      </c>
      <c r="I879" s="66">
        <v>783</v>
      </c>
      <c r="J879" s="190">
        <v>1041</v>
      </c>
      <c r="K879" s="193">
        <v>817</v>
      </c>
    </row>
    <row r="880" spans="1:11" ht="12.75">
      <c r="A880" s="81">
        <v>255</v>
      </c>
      <c r="B880" s="10"/>
      <c r="C880" s="195">
        <v>1186</v>
      </c>
      <c r="D880" s="70">
        <v>1124</v>
      </c>
      <c r="E880" s="66">
        <v>991</v>
      </c>
      <c r="F880" s="167">
        <v>1339</v>
      </c>
      <c r="G880" s="66">
        <v>726</v>
      </c>
      <c r="H880" s="70">
        <v>774</v>
      </c>
      <c r="I880" s="66">
        <v>1443</v>
      </c>
      <c r="J880" s="191">
        <v>1067</v>
      </c>
      <c r="K880" s="193">
        <v>937</v>
      </c>
    </row>
    <row r="881" spans="1:11" ht="12.75">
      <c r="A881" s="81">
        <v>256</v>
      </c>
      <c r="B881" s="10"/>
      <c r="C881" s="66">
        <v>1032</v>
      </c>
      <c r="D881" s="70">
        <v>695</v>
      </c>
      <c r="E881" s="66">
        <v>226</v>
      </c>
      <c r="F881" s="70">
        <v>624</v>
      </c>
      <c r="G881" s="66">
        <v>618</v>
      </c>
      <c r="H881" s="70">
        <v>774</v>
      </c>
      <c r="I881" s="66">
        <v>918</v>
      </c>
      <c r="J881" s="190">
        <v>963</v>
      </c>
      <c r="K881" s="193">
        <v>157</v>
      </c>
    </row>
    <row r="882" spans="1:11" ht="12.75">
      <c r="A882" s="81">
        <v>257</v>
      </c>
      <c r="B882" s="10"/>
      <c r="C882" s="66">
        <v>1197</v>
      </c>
      <c r="D882" s="70">
        <v>838</v>
      </c>
      <c r="E882" s="66">
        <v>766</v>
      </c>
      <c r="F882" s="70">
        <v>745</v>
      </c>
      <c r="G882" s="66">
        <v>690</v>
      </c>
      <c r="H882" s="70">
        <v>666</v>
      </c>
      <c r="I882" s="66">
        <v>573</v>
      </c>
      <c r="J882" s="190">
        <v>703</v>
      </c>
      <c r="K882" s="193">
        <v>532</v>
      </c>
    </row>
    <row r="883" spans="1:11" ht="12.75">
      <c r="A883" s="81">
        <v>258</v>
      </c>
      <c r="B883" s="10"/>
      <c r="C883" s="66">
        <v>955</v>
      </c>
      <c r="D883" s="70">
        <v>903</v>
      </c>
      <c r="E883" s="66">
        <v>466</v>
      </c>
      <c r="F883" s="70">
        <v>921</v>
      </c>
      <c r="G883" s="66">
        <v>558</v>
      </c>
      <c r="H883" s="70">
        <v>594</v>
      </c>
      <c r="I883" s="66">
        <v>528</v>
      </c>
      <c r="J883" s="190">
        <v>1119</v>
      </c>
      <c r="K883" s="193">
        <v>787</v>
      </c>
    </row>
    <row r="884" spans="1:11" ht="12.75">
      <c r="A884" s="81">
        <v>259</v>
      </c>
      <c r="B884" s="10"/>
      <c r="C884" s="66">
        <v>801</v>
      </c>
      <c r="D884" s="70">
        <v>305</v>
      </c>
      <c r="E884" s="66">
        <v>481</v>
      </c>
      <c r="F884" s="70">
        <v>1108</v>
      </c>
      <c r="G884" s="66">
        <v>630</v>
      </c>
      <c r="H884" s="70">
        <v>630</v>
      </c>
      <c r="I884" s="66">
        <v>1098</v>
      </c>
      <c r="J884" s="190">
        <v>807</v>
      </c>
      <c r="K884" s="193">
        <v>1207</v>
      </c>
    </row>
    <row r="885" spans="1:11" ht="12.75">
      <c r="A885" s="81">
        <v>260</v>
      </c>
      <c r="B885" s="10"/>
      <c r="C885" s="66">
        <v>724</v>
      </c>
      <c r="D885" s="70">
        <v>825</v>
      </c>
      <c r="E885" s="66">
        <v>1066</v>
      </c>
      <c r="F885" s="70">
        <v>635</v>
      </c>
      <c r="G885" s="66">
        <v>474</v>
      </c>
      <c r="H885" s="70">
        <v>966</v>
      </c>
      <c r="I885" s="66">
        <v>168</v>
      </c>
      <c r="J885" s="190">
        <v>872</v>
      </c>
      <c r="K885" s="193">
        <v>1057</v>
      </c>
    </row>
    <row r="886" spans="1:11" ht="12.75">
      <c r="A886" s="81">
        <v>261</v>
      </c>
      <c r="B886" s="10"/>
      <c r="C886" s="66">
        <v>977</v>
      </c>
      <c r="D886" s="70">
        <v>682</v>
      </c>
      <c r="E886" s="66">
        <v>1036</v>
      </c>
      <c r="F886" s="70">
        <v>613</v>
      </c>
      <c r="G886" s="66">
        <v>654</v>
      </c>
      <c r="H886" s="70">
        <v>978</v>
      </c>
      <c r="I886" s="66">
        <v>993</v>
      </c>
      <c r="J886" s="190">
        <v>898</v>
      </c>
      <c r="K886" s="193">
        <v>712</v>
      </c>
    </row>
    <row r="887" spans="1:11" ht="12.75">
      <c r="A887" s="81">
        <v>262</v>
      </c>
      <c r="B887" s="10"/>
      <c r="C887" s="66">
        <v>394</v>
      </c>
      <c r="D887" s="70">
        <v>630</v>
      </c>
      <c r="E887" s="66">
        <v>631</v>
      </c>
      <c r="F887" s="70">
        <v>987</v>
      </c>
      <c r="G887" s="66">
        <v>678</v>
      </c>
      <c r="H887" s="167">
        <v>1158</v>
      </c>
      <c r="I887" s="66">
        <v>858</v>
      </c>
      <c r="J887" s="190">
        <v>924</v>
      </c>
      <c r="K887" s="193">
        <v>1582</v>
      </c>
    </row>
    <row r="888" spans="1:11" ht="12.75">
      <c r="A888" s="81">
        <v>263</v>
      </c>
      <c r="B888" s="10"/>
      <c r="C888" s="66">
        <v>834</v>
      </c>
      <c r="D888" s="70">
        <v>1007</v>
      </c>
      <c r="E888" s="66">
        <v>721</v>
      </c>
      <c r="F888" s="70">
        <v>624</v>
      </c>
      <c r="G888" s="195">
        <v>762</v>
      </c>
      <c r="H888" s="70">
        <v>1062</v>
      </c>
      <c r="I888" s="66">
        <v>693</v>
      </c>
      <c r="J888" s="190">
        <v>1132</v>
      </c>
      <c r="K888" s="193">
        <v>802</v>
      </c>
    </row>
    <row r="889" spans="1:11" ht="12.75">
      <c r="A889" s="81">
        <v>264</v>
      </c>
      <c r="B889" s="10"/>
      <c r="C889" s="66">
        <v>669</v>
      </c>
      <c r="D889" s="70">
        <v>578</v>
      </c>
      <c r="E889" s="195">
        <v>766</v>
      </c>
      <c r="F889" s="70">
        <v>624</v>
      </c>
      <c r="G889" s="66">
        <v>1098</v>
      </c>
      <c r="H889" s="70">
        <v>846</v>
      </c>
      <c r="I889" s="66">
        <v>618</v>
      </c>
      <c r="J889" s="190">
        <v>1106</v>
      </c>
      <c r="K889" s="193">
        <v>1252</v>
      </c>
    </row>
    <row r="890" spans="1:11" ht="12.75">
      <c r="A890" s="81">
        <v>265</v>
      </c>
      <c r="B890" s="10"/>
      <c r="C890" s="66">
        <v>1142</v>
      </c>
      <c r="D890" s="167">
        <v>955</v>
      </c>
      <c r="E890" s="66">
        <v>1231</v>
      </c>
      <c r="F890" s="70">
        <v>1471</v>
      </c>
      <c r="G890" s="66">
        <v>870</v>
      </c>
      <c r="H890" s="70">
        <v>594</v>
      </c>
      <c r="I890" s="66">
        <v>933</v>
      </c>
      <c r="J890" s="190">
        <v>989</v>
      </c>
      <c r="K890" s="193">
        <v>592</v>
      </c>
    </row>
    <row r="891" spans="1:11" ht="12.75">
      <c r="A891" s="81">
        <v>266</v>
      </c>
      <c r="B891" s="70"/>
      <c r="C891" s="66">
        <v>823</v>
      </c>
      <c r="D891" s="70">
        <v>708</v>
      </c>
      <c r="E891" s="66">
        <v>391</v>
      </c>
      <c r="F891" s="70">
        <v>877</v>
      </c>
      <c r="G891" s="66">
        <v>870</v>
      </c>
      <c r="H891" s="70">
        <v>798</v>
      </c>
      <c r="I891" s="66">
        <v>1638</v>
      </c>
      <c r="J891" s="190">
        <v>1002</v>
      </c>
      <c r="K891" s="193">
        <v>892</v>
      </c>
    </row>
    <row r="892" spans="1:11" ht="12.75">
      <c r="A892" s="81">
        <v>267</v>
      </c>
      <c r="B892" s="70"/>
      <c r="C892" s="66">
        <v>1263</v>
      </c>
      <c r="D892" s="70">
        <v>617</v>
      </c>
      <c r="E892" s="66">
        <v>1096</v>
      </c>
      <c r="F892" s="70">
        <v>954</v>
      </c>
      <c r="G892" s="66">
        <v>858</v>
      </c>
      <c r="H892" s="70">
        <v>1098</v>
      </c>
      <c r="I892" s="66">
        <v>708</v>
      </c>
      <c r="J892" s="190">
        <v>1496</v>
      </c>
      <c r="K892" s="193">
        <v>562</v>
      </c>
    </row>
    <row r="893" spans="1:11" ht="12.75">
      <c r="A893" s="81">
        <v>268</v>
      </c>
      <c r="B893" s="70"/>
      <c r="C893" s="66">
        <v>1021</v>
      </c>
      <c r="D893" s="70">
        <v>942</v>
      </c>
      <c r="E893" s="66">
        <v>886</v>
      </c>
      <c r="F893" s="70">
        <v>657</v>
      </c>
      <c r="G893" s="66">
        <v>618</v>
      </c>
      <c r="H893" s="70">
        <v>738</v>
      </c>
      <c r="I893" s="66">
        <v>993</v>
      </c>
      <c r="J893" s="190">
        <v>1236</v>
      </c>
      <c r="K893" s="193">
        <v>982</v>
      </c>
    </row>
    <row r="894" spans="1:11" ht="12.75">
      <c r="A894" s="81">
        <v>269</v>
      </c>
      <c r="B894" s="70"/>
      <c r="C894" s="66">
        <v>691</v>
      </c>
      <c r="D894" s="70">
        <v>708</v>
      </c>
      <c r="E894" s="66">
        <v>886</v>
      </c>
      <c r="F894" s="70">
        <v>921</v>
      </c>
      <c r="G894" s="66">
        <v>786</v>
      </c>
      <c r="H894" s="167">
        <v>1074</v>
      </c>
      <c r="I894" s="195">
        <v>858</v>
      </c>
      <c r="J894" s="190">
        <v>599</v>
      </c>
      <c r="K894" s="193">
        <v>247</v>
      </c>
    </row>
    <row r="895" spans="1:11" ht="12.75">
      <c r="A895" s="81">
        <v>270</v>
      </c>
      <c r="B895" s="70"/>
      <c r="C895" s="66">
        <v>1208</v>
      </c>
      <c r="D895" s="70">
        <v>916</v>
      </c>
      <c r="E895" s="66">
        <v>661</v>
      </c>
      <c r="F895" s="70">
        <v>1141</v>
      </c>
      <c r="G895" s="66">
        <v>858</v>
      </c>
      <c r="H895" s="70">
        <v>786</v>
      </c>
      <c r="I895" s="66">
        <v>768</v>
      </c>
      <c r="J895" s="190">
        <v>989</v>
      </c>
      <c r="K895" s="193">
        <v>892</v>
      </c>
    </row>
    <row r="896" spans="1:11" ht="12.75">
      <c r="A896" s="81">
        <v>271</v>
      </c>
      <c r="B896" s="70"/>
      <c r="C896" s="66">
        <v>1010</v>
      </c>
      <c r="D896" s="167">
        <v>890</v>
      </c>
      <c r="E896" s="66">
        <v>376</v>
      </c>
      <c r="F896" s="70">
        <v>1031</v>
      </c>
      <c r="G896" s="66">
        <v>498</v>
      </c>
      <c r="H896" s="70">
        <v>1146</v>
      </c>
      <c r="I896" s="66">
        <v>1053</v>
      </c>
      <c r="J896" s="190">
        <v>1093</v>
      </c>
      <c r="K896" s="193">
        <v>1042</v>
      </c>
    </row>
    <row r="897" spans="1:11" ht="12.75">
      <c r="A897" s="81">
        <v>272</v>
      </c>
      <c r="B897" s="70"/>
      <c r="C897" s="66">
        <v>581</v>
      </c>
      <c r="D897" s="70">
        <v>955</v>
      </c>
      <c r="E897" s="66">
        <v>751</v>
      </c>
      <c r="F897" s="70">
        <v>833</v>
      </c>
      <c r="G897" s="195">
        <v>702</v>
      </c>
      <c r="H897" s="70">
        <v>294</v>
      </c>
      <c r="I897" s="66">
        <v>708</v>
      </c>
      <c r="J897" s="190">
        <v>794</v>
      </c>
      <c r="K897" s="193">
        <v>772</v>
      </c>
    </row>
    <row r="898" spans="1:11" ht="12.75">
      <c r="A898" s="81">
        <v>273</v>
      </c>
      <c r="B898" s="70"/>
      <c r="C898" s="66">
        <v>1054</v>
      </c>
      <c r="D898" s="70">
        <v>942</v>
      </c>
      <c r="E898" s="66">
        <v>1111</v>
      </c>
      <c r="F898" s="70">
        <v>1317</v>
      </c>
      <c r="G898" s="66">
        <v>1026</v>
      </c>
      <c r="H898" s="70">
        <v>990</v>
      </c>
      <c r="I898" s="66">
        <v>603</v>
      </c>
      <c r="J898" s="190">
        <v>1366</v>
      </c>
      <c r="K898" s="193">
        <v>952</v>
      </c>
    </row>
    <row r="899" spans="1:11" ht="12.75">
      <c r="A899" s="81">
        <v>274</v>
      </c>
      <c r="B899" s="70"/>
      <c r="C899" s="66">
        <v>339</v>
      </c>
      <c r="D899" s="70">
        <v>747</v>
      </c>
      <c r="E899" s="66">
        <v>1081</v>
      </c>
      <c r="F899" s="70">
        <v>591</v>
      </c>
      <c r="G899" s="66">
        <v>1002</v>
      </c>
      <c r="H899" s="70">
        <v>894</v>
      </c>
      <c r="I899" s="66">
        <v>828</v>
      </c>
      <c r="J899" s="190">
        <v>703</v>
      </c>
      <c r="K899" s="193">
        <v>547</v>
      </c>
    </row>
    <row r="900" spans="1:11" ht="12.75">
      <c r="A900" s="81">
        <v>275</v>
      </c>
      <c r="B900" s="70"/>
      <c r="C900" s="66">
        <v>647</v>
      </c>
      <c r="D900" s="70">
        <v>318</v>
      </c>
      <c r="E900" s="66">
        <v>1066</v>
      </c>
      <c r="F900" s="70">
        <v>1075</v>
      </c>
      <c r="G900" s="66">
        <v>642</v>
      </c>
      <c r="H900" s="70">
        <v>318</v>
      </c>
      <c r="I900" s="66">
        <v>783</v>
      </c>
      <c r="J900" s="190">
        <v>911</v>
      </c>
      <c r="K900" s="193">
        <v>1327</v>
      </c>
    </row>
    <row r="901" spans="1:11" ht="12.75">
      <c r="A901" s="81">
        <v>276</v>
      </c>
      <c r="B901" s="70"/>
      <c r="C901" s="66">
        <v>790</v>
      </c>
      <c r="D901" s="70">
        <v>487</v>
      </c>
      <c r="E901" s="66">
        <v>496</v>
      </c>
      <c r="F901" s="70">
        <v>393</v>
      </c>
      <c r="G901" s="66">
        <v>642</v>
      </c>
      <c r="H901" s="70">
        <v>894</v>
      </c>
      <c r="I901" s="66">
        <v>1023</v>
      </c>
      <c r="J901" s="191">
        <v>924</v>
      </c>
      <c r="K901" s="193">
        <v>1267</v>
      </c>
    </row>
    <row r="902" spans="1:11" ht="12.75">
      <c r="A902" s="81">
        <v>277</v>
      </c>
      <c r="B902" s="70"/>
      <c r="C902" s="66">
        <v>1032</v>
      </c>
      <c r="D902" s="70">
        <v>1475</v>
      </c>
      <c r="E902" s="66">
        <v>1291</v>
      </c>
      <c r="F902" s="70">
        <v>932</v>
      </c>
      <c r="G902" s="66">
        <v>570</v>
      </c>
      <c r="H902" s="70">
        <v>366</v>
      </c>
      <c r="I902" s="66">
        <v>1098</v>
      </c>
      <c r="J902" s="190">
        <v>1067</v>
      </c>
      <c r="K902" s="193">
        <v>997</v>
      </c>
    </row>
    <row r="903" spans="1:11" ht="12.75">
      <c r="A903" s="81">
        <v>278</v>
      </c>
      <c r="B903" s="70"/>
      <c r="C903" s="195">
        <v>1131</v>
      </c>
      <c r="D903" s="70">
        <v>1579</v>
      </c>
      <c r="E903" s="66">
        <v>811</v>
      </c>
      <c r="F903" s="70">
        <v>1031</v>
      </c>
      <c r="G903" s="66">
        <v>798</v>
      </c>
      <c r="H903" s="167">
        <v>666</v>
      </c>
      <c r="I903" s="66">
        <v>243</v>
      </c>
      <c r="J903" s="190">
        <v>963</v>
      </c>
      <c r="K903" s="193">
        <v>1402</v>
      </c>
    </row>
    <row r="904" spans="1:11" ht="12.75">
      <c r="A904" s="81">
        <v>279</v>
      </c>
      <c r="B904" s="70"/>
      <c r="C904" s="66">
        <v>889</v>
      </c>
      <c r="D904" s="70">
        <v>1254</v>
      </c>
      <c r="E904" s="66">
        <v>781</v>
      </c>
      <c r="F904" s="70">
        <v>1130</v>
      </c>
      <c r="G904" s="66">
        <v>1050</v>
      </c>
      <c r="H904" s="70">
        <v>1158</v>
      </c>
      <c r="I904" s="66">
        <v>663</v>
      </c>
      <c r="J904" s="190">
        <v>833</v>
      </c>
      <c r="K904" s="193">
        <v>517</v>
      </c>
    </row>
    <row r="905" spans="1:11" ht="12.75">
      <c r="A905" s="81">
        <v>280</v>
      </c>
      <c r="B905" s="70"/>
      <c r="C905" s="66">
        <v>493</v>
      </c>
      <c r="D905" s="70"/>
      <c r="E905" s="66">
        <v>631</v>
      </c>
      <c r="F905" s="70">
        <v>1174</v>
      </c>
      <c r="G905" s="66">
        <v>294</v>
      </c>
      <c r="H905" s="70">
        <v>618</v>
      </c>
      <c r="I905" s="66">
        <v>933</v>
      </c>
      <c r="J905" s="190">
        <v>846</v>
      </c>
      <c r="K905" s="193">
        <v>1417</v>
      </c>
    </row>
    <row r="906" spans="1:11" ht="12.75">
      <c r="A906" s="81">
        <v>281</v>
      </c>
      <c r="B906" s="70"/>
      <c r="C906" s="66">
        <v>867</v>
      </c>
      <c r="D906" s="70"/>
      <c r="E906" s="66">
        <v>976</v>
      </c>
      <c r="F906" s="70"/>
      <c r="G906" s="66">
        <v>1254</v>
      </c>
      <c r="H906" s="70">
        <v>414</v>
      </c>
      <c r="I906" s="66">
        <v>1308</v>
      </c>
      <c r="J906" s="70"/>
      <c r="K906" s="193">
        <v>1162</v>
      </c>
    </row>
    <row r="907" spans="1:11" ht="12.75">
      <c r="A907" s="81">
        <v>282</v>
      </c>
      <c r="B907" s="70"/>
      <c r="C907" s="66">
        <v>878</v>
      </c>
      <c r="D907" s="70"/>
      <c r="E907" s="66">
        <v>1576</v>
      </c>
      <c r="F907" s="70"/>
      <c r="G907" s="66">
        <v>990</v>
      </c>
      <c r="H907" s="70">
        <v>798</v>
      </c>
      <c r="I907" s="66">
        <v>843</v>
      </c>
      <c r="J907" s="70"/>
      <c r="K907" s="193">
        <v>1132</v>
      </c>
    </row>
    <row r="908" spans="1:11" ht="12.75">
      <c r="A908" s="81">
        <v>283</v>
      </c>
      <c r="B908" s="70"/>
      <c r="C908" s="66">
        <v>900</v>
      </c>
      <c r="D908" s="70"/>
      <c r="E908" s="66"/>
      <c r="F908" s="70"/>
      <c r="G908" s="66">
        <v>1194</v>
      </c>
      <c r="H908" s="70">
        <v>1230</v>
      </c>
      <c r="I908" s="66"/>
      <c r="J908" s="70"/>
      <c r="K908" s="193">
        <v>712</v>
      </c>
    </row>
    <row r="909" spans="1:11" ht="12.75">
      <c r="A909" s="81">
        <v>284</v>
      </c>
      <c r="B909" s="70"/>
      <c r="C909" s="66">
        <v>944</v>
      </c>
      <c r="D909" s="70"/>
      <c r="E909" s="66"/>
      <c r="F909" s="70"/>
      <c r="G909" s="66">
        <v>186</v>
      </c>
      <c r="H909" s="70">
        <v>990</v>
      </c>
      <c r="I909" s="66"/>
      <c r="J909" s="70"/>
      <c r="K909" s="82"/>
    </row>
    <row r="910" spans="1:11" ht="12.75">
      <c r="A910" s="81">
        <v>285</v>
      </c>
      <c r="B910" s="70"/>
      <c r="C910" s="66">
        <v>779</v>
      </c>
      <c r="D910" s="70"/>
      <c r="E910" s="66"/>
      <c r="F910" s="70"/>
      <c r="G910" s="66">
        <v>666</v>
      </c>
      <c r="H910" s="70">
        <v>1206</v>
      </c>
      <c r="I910" s="66"/>
      <c r="J910" s="70"/>
      <c r="K910" s="82"/>
    </row>
    <row r="911" spans="1:11" ht="12.75">
      <c r="A911" s="67">
        <v>286</v>
      </c>
      <c r="B911" s="71"/>
      <c r="C911" s="68">
        <v>1087</v>
      </c>
      <c r="D911" s="71"/>
      <c r="E911" s="68"/>
      <c r="F911" s="71"/>
      <c r="G911" s="68">
        <v>534</v>
      </c>
      <c r="H911" s="71"/>
      <c r="I911" s="68"/>
      <c r="J911" s="71"/>
      <c r="K911" s="110"/>
    </row>
    <row r="915" spans="1:12" ht="12.75">
      <c r="A915" s="3" t="s">
        <v>208</v>
      </c>
      <c r="L915" s="66"/>
    </row>
    <row r="916" spans="1:17" ht="12.75">
      <c r="A916" s="354"/>
      <c r="B916" s="355"/>
      <c r="C916" s="354"/>
      <c r="D916" s="355"/>
      <c r="E916" s="354"/>
      <c r="F916" s="355"/>
      <c r="G916" s="354"/>
      <c r="H916" s="355"/>
      <c r="I916" s="354"/>
      <c r="J916" s="355"/>
      <c r="K916" s="354"/>
      <c r="O916" s="75"/>
      <c r="P916" s="66"/>
      <c r="Q916" s="75"/>
    </row>
    <row r="917" spans="1:17" ht="13.5" thickBot="1">
      <c r="A917" s="356" t="s">
        <v>90</v>
      </c>
      <c r="B917" s="357" t="s">
        <v>80</v>
      </c>
      <c r="C917" s="358" t="s">
        <v>79</v>
      </c>
      <c r="D917" s="357" t="s">
        <v>81</v>
      </c>
      <c r="E917" s="358" t="s">
        <v>82</v>
      </c>
      <c r="F917" s="357" t="s">
        <v>83</v>
      </c>
      <c r="G917" s="358" t="s">
        <v>84</v>
      </c>
      <c r="H917" s="357" t="s">
        <v>85</v>
      </c>
      <c r="I917" s="358" t="s">
        <v>86</v>
      </c>
      <c r="J917" s="357" t="s">
        <v>87</v>
      </c>
      <c r="K917" s="358" t="s">
        <v>88</v>
      </c>
      <c r="O917" s="1"/>
      <c r="P917" s="1"/>
      <c r="Q917" s="1"/>
    </row>
    <row r="918" spans="1:17" ht="13.5" thickTop="1">
      <c r="A918" s="359" t="s">
        <v>6</v>
      </c>
      <c r="B918" s="145">
        <v>874.403162055336</v>
      </c>
      <c r="C918" s="150">
        <v>871.7307692307693</v>
      </c>
      <c r="D918" s="145">
        <v>909.010752688172</v>
      </c>
      <c r="E918" s="150">
        <v>870.3085106382979</v>
      </c>
      <c r="F918" s="145">
        <v>905.7964285714286</v>
      </c>
      <c r="G918" s="150">
        <v>719.1608391608391</v>
      </c>
      <c r="H918" s="145">
        <v>868.2315789473685</v>
      </c>
      <c r="I918" s="150">
        <v>877.5212765957447</v>
      </c>
      <c r="J918" s="145">
        <v>880.0321428571428</v>
      </c>
      <c r="K918" s="150">
        <v>894.6501766784452</v>
      </c>
      <c r="O918" s="66"/>
      <c r="P918" s="1"/>
      <c r="Q918" s="66"/>
    </row>
    <row r="919" spans="1:17" ht="12.75">
      <c r="A919" s="359" t="s">
        <v>11</v>
      </c>
      <c r="B919" s="14">
        <v>16.006828722216245</v>
      </c>
      <c r="C919" s="151">
        <v>13.765469106718392</v>
      </c>
      <c r="D919" s="14">
        <v>16.42834362621808</v>
      </c>
      <c r="E919" s="151">
        <v>18.890668341528382</v>
      </c>
      <c r="F919" s="14">
        <v>13.865184306304052</v>
      </c>
      <c r="G919" s="151">
        <v>15.016875389147325</v>
      </c>
      <c r="H919" s="14">
        <v>15.051095216218588</v>
      </c>
      <c r="I919" s="151">
        <v>18.80864640882533</v>
      </c>
      <c r="J919" s="14">
        <v>16.386126907450233</v>
      </c>
      <c r="K919" s="151">
        <v>18.824454914898165</v>
      </c>
      <c r="O919" s="66"/>
      <c r="P919" s="1"/>
      <c r="Q919" s="66"/>
    </row>
    <row r="920" spans="1:17" ht="12.75">
      <c r="A920" s="359" t="s">
        <v>12</v>
      </c>
      <c r="B920" s="146">
        <v>870</v>
      </c>
      <c r="C920" s="152">
        <v>867</v>
      </c>
      <c r="D920" s="146">
        <v>903</v>
      </c>
      <c r="E920" s="152">
        <v>863.5</v>
      </c>
      <c r="F920" s="146">
        <v>899</v>
      </c>
      <c r="G920" s="152">
        <v>714</v>
      </c>
      <c r="H920" s="146">
        <v>870</v>
      </c>
      <c r="I920" s="152">
        <v>873</v>
      </c>
      <c r="J920" s="1">
        <v>872</v>
      </c>
      <c r="K920" s="152">
        <v>892</v>
      </c>
      <c r="O920" s="66"/>
      <c r="P920" s="1"/>
      <c r="Q920" s="66"/>
    </row>
    <row r="921" spans="1:17" ht="12.75">
      <c r="A921" s="359" t="s">
        <v>13</v>
      </c>
      <c r="B921" s="146">
        <v>813</v>
      </c>
      <c r="C921" s="152">
        <v>867</v>
      </c>
      <c r="D921" s="146">
        <v>890</v>
      </c>
      <c r="E921" s="152">
        <v>856</v>
      </c>
      <c r="F921" s="146">
        <v>899</v>
      </c>
      <c r="G921" s="152">
        <v>714</v>
      </c>
      <c r="H921" s="146">
        <v>870</v>
      </c>
      <c r="I921" s="152">
        <v>873</v>
      </c>
      <c r="J921" s="1">
        <v>872</v>
      </c>
      <c r="K921" s="152">
        <v>892</v>
      </c>
      <c r="O921" s="66"/>
      <c r="P921" s="1"/>
      <c r="Q921" s="66"/>
    </row>
    <row r="922" spans="1:17" ht="12.75">
      <c r="A922" s="359" t="s">
        <v>14</v>
      </c>
      <c r="B922" s="16">
        <v>254.60419700550662</v>
      </c>
      <c r="C922" s="153">
        <v>232.7952060550502</v>
      </c>
      <c r="D922" s="16">
        <v>274.4074385471483</v>
      </c>
      <c r="E922" s="153">
        <v>317.228266095368</v>
      </c>
      <c r="F922" s="16">
        <v>232.0089093922439</v>
      </c>
      <c r="G922" s="153">
        <v>253.95840660550908</v>
      </c>
      <c r="H922" s="16">
        <v>254.09173177061126</v>
      </c>
      <c r="I922" s="153">
        <v>315.8508836215049</v>
      </c>
      <c r="J922" s="14">
        <v>274.19234746356085</v>
      </c>
      <c r="K922" s="153">
        <v>316.6763475610052</v>
      </c>
      <c r="O922" s="66"/>
      <c r="P922" s="1"/>
      <c r="Q922" s="66"/>
    </row>
    <row r="923" spans="1:17" ht="12.75">
      <c r="A923" s="359" t="s">
        <v>15</v>
      </c>
      <c r="B923" s="16">
        <v>64823.29713281883</v>
      </c>
      <c r="C923" s="153">
        <v>54193.607962213275</v>
      </c>
      <c r="D923" s="16">
        <v>75299.44233000696</v>
      </c>
      <c r="E923" s="153">
        <v>100633.7728098736</v>
      </c>
      <c r="F923" s="16">
        <v>53828.13403737844</v>
      </c>
      <c r="G923" s="153">
        <v>64494.872285609075</v>
      </c>
      <c r="H923" s="16">
        <v>64562.60815418827</v>
      </c>
      <c r="I923" s="153">
        <v>99761.78068448545</v>
      </c>
      <c r="J923" s="16">
        <v>75181.44340757807</v>
      </c>
      <c r="K923" s="153">
        <v>100283.90910457856</v>
      </c>
      <c r="O923" s="66"/>
      <c r="P923" s="1"/>
      <c r="Q923" s="66"/>
    </row>
    <row r="924" spans="1:17" ht="12.75">
      <c r="A924" s="359" t="s">
        <v>16</v>
      </c>
      <c r="B924" s="14">
        <v>0.13153331625234754</v>
      </c>
      <c r="C924" s="151">
        <v>-0.36748981426868665</v>
      </c>
      <c r="D924" s="14">
        <v>-0.2956582241169574</v>
      </c>
      <c r="E924" s="151">
        <v>-0.33086145016199975</v>
      </c>
      <c r="F924" s="14">
        <v>-0.2997467062618986</v>
      </c>
      <c r="G924" s="151">
        <v>-0.367489814268688</v>
      </c>
      <c r="H924" s="14">
        <v>-0.36191223008111306</v>
      </c>
      <c r="I924" s="151">
        <v>-0.3159975551556409</v>
      </c>
      <c r="J924" s="160">
        <v>-0.2997467062618986</v>
      </c>
      <c r="K924" s="151">
        <v>-0.34374825522045116</v>
      </c>
      <c r="O924" s="66"/>
      <c r="P924" s="1"/>
      <c r="Q924" s="66"/>
    </row>
    <row r="925" spans="1:17" ht="12.75">
      <c r="A925" s="359" t="s">
        <v>17</v>
      </c>
      <c r="B925" s="14">
        <v>-0.08265261336840621</v>
      </c>
      <c r="C925" s="151">
        <v>0.007218614822315574</v>
      </c>
      <c r="D925" s="14">
        <v>0.14888443296287626</v>
      </c>
      <c r="E925" s="151">
        <v>0.10361622207284327</v>
      </c>
      <c r="F925" s="14">
        <v>0.13002648521321836</v>
      </c>
      <c r="G925" s="151">
        <v>0.007218614822316239</v>
      </c>
      <c r="H925" s="14">
        <v>0.04308872210858804</v>
      </c>
      <c r="I925" s="151">
        <v>0.08354966191407205</v>
      </c>
      <c r="J925" s="160">
        <v>0.13002648521321863</v>
      </c>
      <c r="K925" s="151">
        <v>0.02215708476517568</v>
      </c>
      <c r="O925" s="66"/>
      <c r="P925" s="1"/>
      <c r="Q925" s="66"/>
    </row>
    <row r="926" spans="1:17" ht="12.75">
      <c r="A926" s="359" t="s">
        <v>2</v>
      </c>
      <c r="B926" s="1">
        <v>1284</v>
      </c>
      <c r="C926" s="154">
        <v>1089</v>
      </c>
      <c r="D926" s="1">
        <v>1287</v>
      </c>
      <c r="E926" s="154">
        <v>1485</v>
      </c>
      <c r="F926" s="1">
        <v>1089</v>
      </c>
      <c r="G926" s="154">
        <v>1188</v>
      </c>
      <c r="H926" s="1">
        <v>1188</v>
      </c>
      <c r="I926" s="154">
        <v>1485</v>
      </c>
      <c r="J926" s="1">
        <v>1287</v>
      </c>
      <c r="K926" s="154">
        <v>1485</v>
      </c>
      <c r="O926" s="66"/>
      <c r="P926" s="1"/>
      <c r="Q926" s="66"/>
    </row>
    <row r="927" spans="1:17" ht="12.75">
      <c r="A927" s="359" t="s">
        <v>0</v>
      </c>
      <c r="B927" s="1">
        <v>216</v>
      </c>
      <c r="C927" s="154">
        <v>328</v>
      </c>
      <c r="D927" s="1">
        <v>292</v>
      </c>
      <c r="E927" s="154">
        <v>151</v>
      </c>
      <c r="F927" s="1">
        <v>382</v>
      </c>
      <c r="G927" s="154">
        <v>126</v>
      </c>
      <c r="H927" s="1">
        <v>282</v>
      </c>
      <c r="I927" s="154">
        <v>153</v>
      </c>
      <c r="J927" s="1">
        <v>261</v>
      </c>
      <c r="K927" s="154">
        <v>157</v>
      </c>
      <c r="O927" s="66"/>
      <c r="P927" s="1"/>
      <c r="Q927" s="66"/>
    </row>
    <row r="928" spans="1:17" ht="12.75">
      <c r="A928" s="359" t="s">
        <v>1</v>
      </c>
      <c r="B928" s="1">
        <v>1500</v>
      </c>
      <c r="C928" s="154">
        <v>1417</v>
      </c>
      <c r="D928" s="1">
        <v>1579</v>
      </c>
      <c r="E928" s="154">
        <v>1636</v>
      </c>
      <c r="F928" s="1">
        <v>1471</v>
      </c>
      <c r="G928" s="154">
        <v>1314</v>
      </c>
      <c r="H928" s="1">
        <v>1470</v>
      </c>
      <c r="I928" s="154">
        <v>1638</v>
      </c>
      <c r="J928" s="1">
        <v>1548</v>
      </c>
      <c r="K928" s="154">
        <v>1642</v>
      </c>
      <c r="O928" s="66"/>
      <c r="P928" s="1"/>
      <c r="Q928" s="66"/>
    </row>
    <row r="929" spans="1:17" ht="12.75">
      <c r="A929" s="359" t="s">
        <v>18</v>
      </c>
      <c r="B929" s="17">
        <v>221224</v>
      </c>
      <c r="C929" s="155">
        <v>249315</v>
      </c>
      <c r="D929" s="17">
        <v>253614</v>
      </c>
      <c r="E929" s="155">
        <v>245427</v>
      </c>
      <c r="F929" s="17">
        <v>253623</v>
      </c>
      <c r="G929" s="155">
        <v>205680</v>
      </c>
      <c r="H929" s="17">
        <v>247446</v>
      </c>
      <c r="I929" s="155">
        <v>247461</v>
      </c>
      <c r="J929" s="1">
        <v>246409</v>
      </c>
      <c r="K929" s="155">
        <v>253186</v>
      </c>
      <c r="O929" s="66"/>
      <c r="P929" s="1"/>
      <c r="Q929" s="66"/>
    </row>
    <row r="930" spans="1:17" ht="13.5" thickBot="1">
      <c r="A930" s="360" t="s">
        <v>19</v>
      </c>
      <c r="B930" s="6">
        <v>253</v>
      </c>
      <c r="C930" s="161">
        <v>286</v>
      </c>
      <c r="D930" s="6">
        <v>279</v>
      </c>
      <c r="E930" s="161">
        <v>282</v>
      </c>
      <c r="F930" s="6">
        <v>280</v>
      </c>
      <c r="G930" s="161">
        <v>286</v>
      </c>
      <c r="H930" s="6">
        <v>285</v>
      </c>
      <c r="I930" s="161">
        <v>282</v>
      </c>
      <c r="J930" s="6">
        <v>280</v>
      </c>
      <c r="K930" s="161">
        <v>283</v>
      </c>
      <c r="O930" s="66"/>
      <c r="P930" s="1"/>
      <c r="Q930" s="66"/>
    </row>
    <row r="931" spans="15:17" ht="12.75">
      <c r="O931" s="66"/>
      <c r="P931" s="66"/>
      <c r="Q931" s="66"/>
    </row>
    <row r="932" spans="13:17" ht="12.75">
      <c r="M932" s="66"/>
      <c r="N932" s="66"/>
      <c r="O932" s="66"/>
      <c r="P932" s="66"/>
      <c r="Q932" s="66"/>
    </row>
    <row r="933" spans="1:17" ht="12.75">
      <c r="A933" s="3" t="s">
        <v>93</v>
      </c>
      <c r="M933" s="66"/>
      <c r="N933" s="66"/>
      <c r="O933" s="66"/>
      <c r="P933" s="66"/>
      <c r="Q933" s="66"/>
    </row>
    <row r="934" spans="1:3" ht="12.75">
      <c r="A934" s="320"/>
      <c r="B934" s="321" t="s">
        <v>91</v>
      </c>
      <c r="C934" s="361" t="s">
        <v>89</v>
      </c>
    </row>
    <row r="935" spans="1:3" ht="13.5" thickBot="1">
      <c r="A935" s="362" t="s">
        <v>90</v>
      </c>
      <c r="B935" s="328" t="s">
        <v>92</v>
      </c>
      <c r="C935" s="336" t="s">
        <v>90</v>
      </c>
    </row>
    <row r="936" spans="1:3" ht="13.5" thickTop="1">
      <c r="A936" s="241" t="s">
        <v>6</v>
      </c>
      <c r="B936" s="121">
        <f>AVERAGE($B$626:$K$911)</f>
        <v>866.7328326180258</v>
      </c>
      <c r="C936" s="147">
        <f aca="true" t="shared" si="35" ref="C936:C948">AVERAGE(B918:K918)</f>
        <v>867.0845637423545</v>
      </c>
    </row>
    <row r="937" spans="1:4" ht="12.75">
      <c r="A937" s="241" t="s">
        <v>11</v>
      </c>
      <c r="B937" s="95">
        <f>B940/SQRT(B948)</f>
        <v>5.275568298523801</v>
      </c>
      <c r="C937" s="162">
        <f t="shared" si="35"/>
        <v>16.30436929395248</v>
      </c>
      <c r="D937" s="159">
        <f>B940/SQRT(C948)</f>
        <v>16.682811775114327</v>
      </c>
    </row>
    <row r="938" spans="1:3" ht="12.75">
      <c r="A938" s="241" t="s">
        <v>12</v>
      </c>
      <c r="B938" s="115">
        <f>MEDIAN($B$626:$K$911)</f>
        <v>864</v>
      </c>
      <c r="C938" s="148">
        <f t="shared" si="35"/>
        <v>862.35</v>
      </c>
    </row>
    <row r="939" spans="1:4" ht="12.75">
      <c r="A939" s="241" t="s">
        <v>13</v>
      </c>
      <c r="B939" s="115">
        <f>MODE($B$626:$K$911)</f>
        <v>690</v>
      </c>
      <c r="C939" s="148">
        <f t="shared" si="35"/>
        <v>854.6</v>
      </c>
      <c r="D939" s="4"/>
    </row>
    <row r="940" spans="1:3" ht="12.75">
      <c r="A940" s="241" t="s">
        <v>14</v>
      </c>
      <c r="B940" s="85">
        <f>STDEV($B$626:$K$911)</f>
        <v>278.9573658450347</v>
      </c>
      <c r="C940" s="149">
        <f t="shared" si="35"/>
        <v>272.58137341175086</v>
      </c>
    </row>
    <row r="941" spans="1:3" ht="12.75">
      <c r="A941" s="241" t="s">
        <v>15</v>
      </c>
      <c r="B941" s="157">
        <f>VAR($B$626:$K$911)</f>
        <v>77817.21195920055</v>
      </c>
      <c r="C941" s="149">
        <f t="shared" si="35"/>
        <v>75306.28679087304</v>
      </c>
    </row>
    <row r="942" spans="1:3" ht="12.75">
      <c r="A942" s="241" t="s">
        <v>16</v>
      </c>
      <c r="B942" s="85">
        <f>KURT($B$626:$K$911)</f>
        <v>-0.15808767582093086</v>
      </c>
      <c r="C942" s="84">
        <f t="shared" si="35"/>
        <v>-0.2851117439544987</v>
      </c>
    </row>
    <row r="943" spans="1:3" ht="12.75">
      <c r="A943" s="241" t="s">
        <v>17</v>
      </c>
      <c r="B943" s="85">
        <f>SKEW($B$626:$K$911)</f>
        <v>0.07129800333677187</v>
      </c>
      <c r="C943" s="84">
        <f t="shared" si="35"/>
        <v>0.059313371052621786</v>
      </c>
    </row>
    <row r="944" spans="1:3" ht="12.75">
      <c r="A944" s="241" t="s">
        <v>2</v>
      </c>
      <c r="B944" s="131">
        <f>B946-B945</f>
        <v>1516</v>
      </c>
      <c r="C944" s="147">
        <f t="shared" si="35"/>
        <v>1286.7</v>
      </c>
    </row>
    <row r="945" spans="1:3" ht="12.75">
      <c r="A945" s="241" t="s">
        <v>0</v>
      </c>
      <c r="B945" s="115">
        <f>MIN($B$626:$K$911)</f>
        <v>126</v>
      </c>
      <c r="C945" s="147">
        <f t="shared" si="35"/>
        <v>234.8</v>
      </c>
    </row>
    <row r="946" spans="1:3" ht="12.75">
      <c r="A946" s="241" t="s">
        <v>1</v>
      </c>
      <c r="B946" s="131">
        <f>MAX($B$626:$K$911)</f>
        <v>1642</v>
      </c>
      <c r="C946" s="147">
        <f t="shared" si="35"/>
        <v>1521.5</v>
      </c>
    </row>
    <row r="947" spans="1:3" ht="12.75">
      <c r="A947" s="241" t="s">
        <v>18</v>
      </c>
      <c r="B947" s="131">
        <f>SUM($B$626:$K$911)</f>
        <v>2423385</v>
      </c>
      <c r="C947" s="86">
        <f t="shared" si="35"/>
        <v>242338.5</v>
      </c>
    </row>
    <row r="948" spans="1:3" ht="12.75">
      <c r="A948" s="271" t="s">
        <v>19</v>
      </c>
      <c r="B948" s="158">
        <f>COUNT($B$626:$K$911)</f>
        <v>2796</v>
      </c>
      <c r="C948" s="156">
        <f t="shared" si="35"/>
        <v>279.6</v>
      </c>
    </row>
    <row r="952" spans="1:3" ht="13.5" thickBot="1">
      <c r="A952" s="129" t="s">
        <v>94</v>
      </c>
      <c r="B952" s="126"/>
      <c r="C952" s="77"/>
    </row>
    <row r="953" spans="1:3" ht="13.5" thickTop="1">
      <c r="A953" s="370" t="s">
        <v>95</v>
      </c>
      <c r="B953" s="66"/>
      <c r="C953" s="121">
        <f>B936</f>
        <v>866.7328326180258</v>
      </c>
    </row>
    <row r="954" spans="1:3" ht="12.75">
      <c r="A954" s="370" t="s">
        <v>96</v>
      </c>
      <c r="B954" s="66"/>
      <c r="C954" s="85">
        <f>B940</f>
        <v>278.9573658450347</v>
      </c>
    </row>
    <row r="955" spans="1:3" ht="12.75">
      <c r="A955" s="370" t="s">
        <v>97</v>
      </c>
      <c r="B955" s="66"/>
      <c r="C955" s="85">
        <f>NORMSINV(0.025)</f>
        <v>-1.9599639845400545</v>
      </c>
    </row>
    <row r="956" spans="1:3" ht="12.75">
      <c r="A956" s="370" t="s">
        <v>98</v>
      </c>
      <c r="B956" s="66"/>
      <c r="C956" s="70">
        <v>280</v>
      </c>
    </row>
    <row r="957" spans="1:3" ht="12.75">
      <c r="A957" s="370" t="s">
        <v>99</v>
      </c>
      <c r="B957" s="66"/>
      <c r="C957" s="93">
        <f>C953+C955*(C954/SQRT(C956))</f>
        <v>834.0584862324713</v>
      </c>
    </row>
    <row r="958" spans="1:3" ht="12.75">
      <c r="A958" s="365" t="s">
        <v>100</v>
      </c>
      <c r="B958" s="68"/>
      <c r="C958" s="164">
        <f>C953-C955*(C954/SQRT(C956))</f>
        <v>899.4071790035803</v>
      </c>
    </row>
    <row r="961" spans="1:11" ht="13.5" thickBot="1">
      <c r="A961" s="422" t="s">
        <v>90</v>
      </c>
      <c r="B961" s="419" t="s">
        <v>80</v>
      </c>
      <c r="C961" s="418" t="s">
        <v>79</v>
      </c>
      <c r="D961" s="419" t="s">
        <v>81</v>
      </c>
      <c r="E961" s="418" t="s">
        <v>82</v>
      </c>
      <c r="F961" s="419" t="s">
        <v>83</v>
      </c>
      <c r="G961" s="418" t="s">
        <v>84</v>
      </c>
      <c r="H961" s="419" t="s">
        <v>85</v>
      </c>
      <c r="I961" s="418" t="s">
        <v>86</v>
      </c>
      <c r="J961" s="419" t="s">
        <v>87</v>
      </c>
      <c r="K961" s="423" t="s">
        <v>88</v>
      </c>
    </row>
    <row r="962" spans="1:11" ht="13.5" thickTop="1">
      <c r="A962" s="420" t="s">
        <v>41</v>
      </c>
      <c r="B962" s="121">
        <f>B918</f>
        <v>874.403162055336</v>
      </c>
      <c r="C962" s="170">
        <f aca="true" t="shared" si="36" ref="C962:K962">C918</f>
        <v>871.7307692307693</v>
      </c>
      <c r="D962" s="121">
        <f t="shared" si="36"/>
        <v>909.010752688172</v>
      </c>
      <c r="E962" s="170">
        <f t="shared" si="36"/>
        <v>870.3085106382979</v>
      </c>
      <c r="F962" s="121">
        <f t="shared" si="36"/>
        <v>905.7964285714286</v>
      </c>
      <c r="G962" s="170">
        <f t="shared" si="36"/>
        <v>719.1608391608391</v>
      </c>
      <c r="H962" s="121">
        <f t="shared" si="36"/>
        <v>868.2315789473685</v>
      </c>
      <c r="I962" s="170">
        <f t="shared" si="36"/>
        <v>877.5212765957447</v>
      </c>
      <c r="J962" s="121">
        <f t="shared" si="36"/>
        <v>880.0321428571428</v>
      </c>
      <c r="K962" s="147">
        <f t="shared" si="36"/>
        <v>894.6501766784452</v>
      </c>
    </row>
    <row r="963" spans="1:11" ht="12.75">
      <c r="A963" s="420" t="s">
        <v>287</v>
      </c>
      <c r="B963" s="70" t="str">
        <f>IF(B$962&lt;$C$957,"    Rebasa","     Bien")</f>
        <v>     Bien</v>
      </c>
      <c r="C963" s="66" t="str">
        <f aca="true" t="shared" si="37" ref="C963:K963">IF(C$962&lt;$C$957,"    Rebasa","     Bien")</f>
        <v>     Bien</v>
      </c>
      <c r="D963" s="70" t="str">
        <f t="shared" si="37"/>
        <v>     Bien</v>
      </c>
      <c r="E963" s="66" t="str">
        <f t="shared" si="37"/>
        <v>     Bien</v>
      </c>
      <c r="F963" s="70" t="str">
        <f t="shared" si="37"/>
        <v>     Bien</v>
      </c>
      <c r="G963" s="66" t="str">
        <f t="shared" si="37"/>
        <v>    Rebasa</v>
      </c>
      <c r="H963" s="70" t="str">
        <f t="shared" si="37"/>
        <v>     Bien</v>
      </c>
      <c r="I963" s="66" t="str">
        <f t="shared" si="37"/>
        <v>     Bien</v>
      </c>
      <c r="J963" s="70" t="str">
        <f t="shared" si="37"/>
        <v>     Bien</v>
      </c>
      <c r="K963" s="82" t="str">
        <f t="shared" si="37"/>
        <v>     Bien</v>
      </c>
    </row>
    <row r="964" spans="1:11" ht="12.75">
      <c r="A964" s="421" t="s">
        <v>288</v>
      </c>
      <c r="B964" s="71" t="str">
        <f>IF(B$962&gt;$C$958,"    Rebasa","     Bien")</f>
        <v>     Bien</v>
      </c>
      <c r="C964" s="68" t="str">
        <f aca="true" t="shared" si="38" ref="C964:K964">IF(C$962&gt;$C$958,"    Rebasa","     Bien")</f>
        <v>     Bien</v>
      </c>
      <c r="D964" s="71" t="str">
        <f t="shared" si="38"/>
        <v>    Rebasa</v>
      </c>
      <c r="E964" s="68" t="str">
        <f t="shared" si="38"/>
        <v>     Bien</v>
      </c>
      <c r="F964" s="71" t="str">
        <f t="shared" si="38"/>
        <v>    Rebasa</v>
      </c>
      <c r="G964" s="68" t="str">
        <f t="shared" si="38"/>
        <v>     Bien</v>
      </c>
      <c r="H964" s="71" t="str">
        <f t="shared" si="38"/>
        <v>     Bien</v>
      </c>
      <c r="I964" s="68" t="str">
        <f t="shared" si="38"/>
        <v>     Bien</v>
      </c>
      <c r="J964" s="71" t="str">
        <f t="shared" si="38"/>
        <v>     Bien</v>
      </c>
      <c r="K964" s="110" t="str">
        <f t="shared" si="38"/>
        <v>     Bien</v>
      </c>
    </row>
    <row r="968" ht="12.75">
      <c r="A968" t="s">
        <v>101</v>
      </c>
    </row>
    <row r="969" spans="1:2" ht="12.75">
      <c r="A969" s="320" t="s">
        <v>102</v>
      </c>
      <c r="B969" s="73">
        <f ca="1">INT(RAND()*10)+1</f>
        <v>3</v>
      </c>
    </row>
    <row r="970" spans="1:2" ht="12.75">
      <c r="A970" s="365" t="s">
        <v>103</v>
      </c>
      <c r="B970" s="199">
        <v>3</v>
      </c>
    </row>
    <row r="973" ht="12.75">
      <c r="A973" s="3" t="s">
        <v>104</v>
      </c>
    </row>
    <row r="974" spans="1:3" ht="12.75">
      <c r="A974" s="320" t="s">
        <v>41</v>
      </c>
      <c r="B974" s="79"/>
      <c r="C974" s="163">
        <f>D918</f>
        <v>909.010752688172</v>
      </c>
    </row>
    <row r="975" spans="1:3" ht="12.75">
      <c r="A975" s="370" t="s">
        <v>105</v>
      </c>
      <c r="B975" s="66"/>
      <c r="C975" s="85">
        <f>D922/SQRT(280)</f>
        <v>16.398981058286054</v>
      </c>
    </row>
    <row r="976" spans="1:3" ht="12.75">
      <c r="A976" s="370" t="s">
        <v>97</v>
      </c>
      <c r="B976" s="66"/>
      <c r="C976" s="85">
        <f>NORMSINV(0.025)</f>
        <v>-1.9599639845400545</v>
      </c>
    </row>
    <row r="977" spans="1:3" ht="12.75">
      <c r="A977" s="370" t="s">
        <v>106</v>
      </c>
      <c r="B977" s="66"/>
      <c r="C977" s="70">
        <f>D930</f>
        <v>279</v>
      </c>
    </row>
    <row r="978" spans="1:3" ht="12.75">
      <c r="A978" s="370" t="s">
        <v>99</v>
      </c>
      <c r="B978" s="66"/>
      <c r="C978" s="94">
        <f>C974+C976*C975</f>
        <v>876.8693404307768</v>
      </c>
    </row>
    <row r="979" spans="1:3" ht="12.75">
      <c r="A979" s="365" t="s">
        <v>100</v>
      </c>
      <c r="B979" s="68"/>
      <c r="C979" s="164">
        <f>C974-C976*C975</f>
        <v>941.1521649455673</v>
      </c>
    </row>
    <row r="983" ht="12.75">
      <c r="A983" s="3" t="s">
        <v>107</v>
      </c>
    </row>
    <row r="984" spans="1:3" ht="12.75">
      <c r="A984" s="320" t="s">
        <v>41</v>
      </c>
      <c r="B984" s="79"/>
      <c r="C984" s="163">
        <f>D918</f>
        <v>909.010752688172</v>
      </c>
    </row>
    <row r="985" spans="1:3" ht="12.75">
      <c r="A985" s="370" t="s">
        <v>108</v>
      </c>
      <c r="B985" s="66"/>
      <c r="C985" s="70">
        <v>0.05</v>
      </c>
    </row>
    <row r="986" spans="1:3" ht="12.75">
      <c r="A986" s="370" t="s">
        <v>109</v>
      </c>
      <c r="B986" s="66"/>
      <c r="C986" s="165">
        <f>C984*C985</f>
        <v>45.450537634408605</v>
      </c>
    </row>
    <row r="987" spans="1:3" ht="12.75">
      <c r="A987" s="370" t="s">
        <v>110</v>
      </c>
      <c r="B987" s="66"/>
      <c r="C987" s="85">
        <f>NORMSINV(0.025)</f>
        <v>-1.9599639845400545</v>
      </c>
    </row>
    <row r="988" spans="1:3" ht="12.75">
      <c r="A988" s="370" t="s">
        <v>111</v>
      </c>
      <c r="B988" s="66"/>
      <c r="C988" s="157">
        <f>D923</f>
        <v>75299.44233000696</v>
      </c>
    </row>
    <row r="989" spans="1:3" ht="12.75">
      <c r="A989" s="365" t="s">
        <v>112</v>
      </c>
      <c r="B989" s="68"/>
      <c r="C989" s="166">
        <f>C987^2*C988/C986^2</f>
        <v>140.02638989220168</v>
      </c>
    </row>
    <row r="999" spans="1:11" ht="12.75">
      <c r="A999" s="78" t="s">
        <v>116</v>
      </c>
      <c r="B999" s="79"/>
      <c r="C999" s="79"/>
      <c r="D999" s="79"/>
      <c r="E999" s="79"/>
      <c r="F999" s="79"/>
      <c r="G999" s="79"/>
      <c r="H999" s="79"/>
      <c r="I999" s="79"/>
      <c r="J999" s="79"/>
      <c r="K999" s="80"/>
    </row>
    <row r="1000" spans="1:11" ht="13.5" thickBot="1">
      <c r="A1000" s="77" t="s">
        <v>113</v>
      </c>
      <c r="B1000" s="175" t="s">
        <v>80</v>
      </c>
      <c r="C1000" s="200" t="s">
        <v>79</v>
      </c>
      <c r="D1000" s="175" t="s">
        <v>81</v>
      </c>
      <c r="E1000" s="200" t="s">
        <v>82</v>
      </c>
      <c r="F1000" s="175" t="s">
        <v>83</v>
      </c>
      <c r="G1000" s="200" t="s">
        <v>84</v>
      </c>
      <c r="H1000" s="200" t="s">
        <v>85</v>
      </c>
      <c r="I1000" s="200" t="s">
        <v>86</v>
      </c>
      <c r="J1000" s="200" t="s">
        <v>87</v>
      </c>
      <c r="K1000" s="201" t="s">
        <v>88</v>
      </c>
    </row>
    <row r="1001" spans="1:11" ht="13.5" thickTop="1">
      <c r="A1001" s="70">
        <v>1</v>
      </c>
      <c r="B1001" s="70">
        <f aca="true" ca="1" t="shared" si="39" ref="B1001:B1020">INT(RAND()*286)+1</f>
        <v>253</v>
      </c>
      <c r="C1001" s="66">
        <f aca="true" ca="1" t="shared" si="40" ref="C1001:K1016">INT(RAND()*286)+1</f>
        <v>216</v>
      </c>
      <c r="D1001" s="70">
        <f ca="1" t="shared" si="40"/>
        <v>75</v>
      </c>
      <c r="E1001" s="66">
        <f ca="1" t="shared" si="40"/>
        <v>243</v>
      </c>
      <c r="F1001" s="70">
        <f ca="1" t="shared" si="40"/>
        <v>167</v>
      </c>
      <c r="G1001" s="66">
        <f ca="1" t="shared" si="40"/>
        <v>250</v>
      </c>
      <c r="H1001" s="66">
        <f ca="1" t="shared" si="40"/>
        <v>6</v>
      </c>
      <c r="I1001" s="66">
        <f ca="1" t="shared" si="40"/>
        <v>82</v>
      </c>
      <c r="J1001" s="66">
        <f ca="1" t="shared" si="40"/>
        <v>19</v>
      </c>
      <c r="K1001" s="82">
        <f ca="1" t="shared" si="40"/>
        <v>194</v>
      </c>
    </row>
    <row r="1002" spans="1:11" ht="12.75">
      <c r="A1002" s="70">
        <v>2</v>
      </c>
      <c r="B1002" s="70">
        <f ca="1" t="shared" si="39"/>
        <v>247</v>
      </c>
      <c r="C1002" s="66">
        <f ca="1" t="shared" si="40"/>
        <v>269</v>
      </c>
      <c r="D1002" s="70">
        <f ca="1" t="shared" si="40"/>
        <v>58</v>
      </c>
      <c r="E1002" s="66">
        <f ca="1" t="shared" si="40"/>
        <v>64</v>
      </c>
      <c r="F1002" s="70">
        <f ca="1" t="shared" si="40"/>
        <v>60</v>
      </c>
      <c r="G1002" s="66">
        <f ca="1" t="shared" si="40"/>
        <v>80</v>
      </c>
      <c r="H1002" s="66">
        <f ca="1" t="shared" si="40"/>
        <v>1</v>
      </c>
      <c r="I1002" s="66">
        <f ca="1" t="shared" si="40"/>
        <v>2</v>
      </c>
      <c r="J1002" s="66">
        <f ca="1" t="shared" si="40"/>
        <v>230</v>
      </c>
      <c r="K1002" s="82">
        <f ca="1" t="shared" si="40"/>
        <v>220</v>
      </c>
    </row>
    <row r="1003" spans="1:11" ht="12.75">
      <c r="A1003" s="70">
        <v>3</v>
      </c>
      <c r="B1003" s="70">
        <f ca="1" t="shared" si="39"/>
        <v>250</v>
      </c>
      <c r="C1003" s="66">
        <f ca="1" t="shared" si="40"/>
        <v>95</v>
      </c>
      <c r="D1003" s="70">
        <f ca="1" t="shared" si="40"/>
        <v>284</v>
      </c>
      <c r="E1003" s="66">
        <f ca="1" t="shared" si="40"/>
        <v>151</v>
      </c>
      <c r="F1003" s="70">
        <f ca="1" t="shared" si="40"/>
        <v>231</v>
      </c>
      <c r="G1003" s="66">
        <f ca="1" t="shared" si="40"/>
        <v>207</v>
      </c>
      <c r="H1003" s="66">
        <f ca="1" t="shared" si="40"/>
        <v>191</v>
      </c>
      <c r="I1003" s="66">
        <f ca="1" t="shared" si="40"/>
        <v>163</v>
      </c>
      <c r="J1003" s="66">
        <f ca="1" t="shared" si="40"/>
        <v>240</v>
      </c>
      <c r="K1003" s="82">
        <f ca="1" t="shared" si="40"/>
        <v>83</v>
      </c>
    </row>
    <row r="1004" spans="1:11" ht="12.75">
      <c r="A1004" s="70">
        <v>4</v>
      </c>
      <c r="B1004" s="70">
        <f ca="1" t="shared" si="39"/>
        <v>50</v>
      </c>
      <c r="C1004" s="66">
        <f ca="1" t="shared" si="40"/>
        <v>235</v>
      </c>
      <c r="D1004" s="70">
        <f ca="1" t="shared" si="40"/>
        <v>285</v>
      </c>
      <c r="E1004" s="66">
        <f ca="1" t="shared" si="40"/>
        <v>49</v>
      </c>
      <c r="F1004" s="70">
        <f ca="1" t="shared" si="40"/>
        <v>243</v>
      </c>
      <c r="G1004" s="66">
        <f ca="1" t="shared" si="40"/>
        <v>273</v>
      </c>
      <c r="H1004" s="66">
        <f ca="1" t="shared" si="40"/>
        <v>90</v>
      </c>
      <c r="I1004" s="66">
        <f ca="1" t="shared" si="40"/>
        <v>234</v>
      </c>
      <c r="J1004" s="66">
        <f ca="1" t="shared" si="40"/>
        <v>161</v>
      </c>
      <c r="K1004" s="82">
        <f ca="1" t="shared" si="40"/>
        <v>286</v>
      </c>
    </row>
    <row r="1005" spans="1:11" ht="12.75">
      <c r="A1005" s="70">
        <v>5</v>
      </c>
      <c r="B1005" s="70">
        <f ca="1" t="shared" si="39"/>
        <v>223</v>
      </c>
      <c r="C1005" s="66">
        <f ca="1" t="shared" si="40"/>
        <v>45</v>
      </c>
      <c r="D1005" s="70">
        <f ca="1" t="shared" si="40"/>
        <v>136</v>
      </c>
      <c r="E1005" s="66">
        <f ca="1" t="shared" si="40"/>
        <v>237</v>
      </c>
      <c r="F1005" s="70">
        <f ca="1" t="shared" si="40"/>
        <v>69</v>
      </c>
      <c r="G1005" s="66">
        <f ca="1" t="shared" si="40"/>
        <v>187</v>
      </c>
      <c r="H1005" s="66">
        <f ca="1" t="shared" si="40"/>
        <v>158</v>
      </c>
      <c r="I1005" s="66">
        <f ca="1" t="shared" si="40"/>
        <v>283</v>
      </c>
      <c r="J1005" s="66">
        <f ca="1" t="shared" si="40"/>
        <v>131</v>
      </c>
      <c r="K1005" s="82">
        <f ca="1" t="shared" si="40"/>
        <v>118</v>
      </c>
    </row>
    <row r="1006" spans="1:11" ht="12.75">
      <c r="A1006" s="70">
        <v>6</v>
      </c>
      <c r="B1006" s="70">
        <f ca="1" t="shared" si="39"/>
        <v>17</v>
      </c>
      <c r="C1006" s="66">
        <f ca="1" t="shared" si="40"/>
        <v>77</v>
      </c>
      <c r="D1006" s="70">
        <f ca="1" t="shared" si="40"/>
        <v>155</v>
      </c>
      <c r="E1006" s="66">
        <f ca="1" t="shared" si="40"/>
        <v>25</v>
      </c>
      <c r="F1006" s="70">
        <f ca="1" t="shared" si="40"/>
        <v>140</v>
      </c>
      <c r="G1006" s="66">
        <f ca="1" t="shared" si="40"/>
        <v>22</v>
      </c>
      <c r="H1006" s="66">
        <f ca="1" t="shared" si="40"/>
        <v>63</v>
      </c>
      <c r="I1006" s="66">
        <f ca="1" t="shared" si="40"/>
        <v>243</v>
      </c>
      <c r="J1006" s="66">
        <f ca="1" t="shared" si="40"/>
        <v>196</v>
      </c>
      <c r="K1006" s="82">
        <f ca="1" t="shared" si="40"/>
        <v>203</v>
      </c>
    </row>
    <row r="1007" spans="1:11" ht="12.75">
      <c r="A1007" s="70">
        <v>7</v>
      </c>
      <c r="B1007" s="70">
        <f ca="1" t="shared" si="39"/>
        <v>153</v>
      </c>
      <c r="C1007" s="66">
        <f ca="1" t="shared" si="40"/>
        <v>198</v>
      </c>
      <c r="D1007" s="70">
        <f ca="1" t="shared" si="40"/>
        <v>122</v>
      </c>
      <c r="E1007" s="66">
        <f ca="1" t="shared" si="40"/>
        <v>61</v>
      </c>
      <c r="F1007" s="70">
        <f ca="1" t="shared" si="40"/>
        <v>115</v>
      </c>
      <c r="G1007" s="66">
        <f ca="1" t="shared" si="40"/>
        <v>8</v>
      </c>
      <c r="H1007" s="66">
        <f ca="1" t="shared" si="40"/>
        <v>173</v>
      </c>
      <c r="I1007" s="66">
        <f ca="1" t="shared" si="40"/>
        <v>137</v>
      </c>
      <c r="J1007" s="66">
        <f ca="1" t="shared" si="40"/>
        <v>184</v>
      </c>
      <c r="K1007" s="82">
        <f ca="1" t="shared" si="40"/>
        <v>165</v>
      </c>
    </row>
    <row r="1008" spans="1:11" ht="12.75">
      <c r="A1008" s="70">
        <v>8</v>
      </c>
      <c r="B1008" s="70">
        <f ca="1" t="shared" si="39"/>
        <v>274</v>
      </c>
      <c r="C1008" s="66">
        <f ca="1" t="shared" si="40"/>
        <v>199</v>
      </c>
      <c r="D1008" s="70">
        <f ca="1" t="shared" si="40"/>
        <v>9</v>
      </c>
      <c r="E1008" s="66">
        <f ca="1" t="shared" si="40"/>
        <v>47</v>
      </c>
      <c r="F1008" s="70">
        <f ca="1" t="shared" si="40"/>
        <v>132</v>
      </c>
      <c r="G1008" s="66">
        <f ca="1" t="shared" si="40"/>
        <v>141</v>
      </c>
      <c r="H1008" s="66">
        <f ca="1" t="shared" si="40"/>
        <v>44</v>
      </c>
      <c r="I1008" s="66">
        <f ca="1" t="shared" si="40"/>
        <v>283</v>
      </c>
      <c r="J1008" s="66">
        <f ca="1" t="shared" si="40"/>
        <v>177</v>
      </c>
      <c r="K1008" s="82">
        <f ca="1" t="shared" si="40"/>
        <v>276</v>
      </c>
    </row>
    <row r="1009" spans="1:11" ht="12.75">
      <c r="A1009" s="70">
        <v>9</v>
      </c>
      <c r="B1009" s="70">
        <f ca="1" t="shared" si="39"/>
        <v>158</v>
      </c>
      <c r="C1009" s="66">
        <f ca="1" t="shared" si="40"/>
        <v>255</v>
      </c>
      <c r="D1009" s="70">
        <f ca="1" t="shared" si="40"/>
        <v>225</v>
      </c>
      <c r="E1009" s="66">
        <f ca="1" t="shared" si="40"/>
        <v>87</v>
      </c>
      <c r="F1009" s="70">
        <f ca="1" t="shared" si="40"/>
        <v>258</v>
      </c>
      <c r="G1009" s="66">
        <f ca="1" t="shared" si="40"/>
        <v>127</v>
      </c>
      <c r="H1009" s="66">
        <f ca="1" t="shared" si="40"/>
        <v>46</v>
      </c>
      <c r="I1009" s="66">
        <f ca="1" t="shared" si="40"/>
        <v>172</v>
      </c>
      <c r="J1009" s="66">
        <f ca="1" t="shared" si="40"/>
        <v>197</v>
      </c>
      <c r="K1009" s="82">
        <f ca="1" t="shared" si="40"/>
        <v>135</v>
      </c>
    </row>
    <row r="1010" spans="1:11" ht="12.75">
      <c r="A1010" s="70">
        <v>10</v>
      </c>
      <c r="B1010" s="70">
        <f ca="1" t="shared" si="39"/>
        <v>277</v>
      </c>
      <c r="C1010" s="66">
        <f ca="1" t="shared" si="40"/>
        <v>93</v>
      </c>
      <c r="D1010" s="70">
        <f ca="1" t="shared" si="40"/>
        <v>190</v>
      </c>
      <c r="E1010" s="66">
        <f ca="1" t="shared" si="40"/>
        <v>167</v>
      </c>
      <c r="F1010" s="70">
        <f ca="1" t="shared" si="40"/>
        <v>129</v>
      </c>
      <c r="G1010" s="66">
        <f ca="1" t="shared" si="40"/>
        <v>7</v>
      </c>
      <c r="H1010" s="66">
        <f ca="1" t="shared" si="40"/>
        <v>34</v>
      </c>
      <c r="I1010" s="66">
        <f ca="1" t="shared" si="40"/>
        <v>214</v>
      </c>
      <c r="J1010" s="66">
        <f ca="1" t="shared" si="40"/>
        <v>225</v>
      </c>
      <c r="K1010" s="82">
        <f ca="1" t="shared" si="40"/>
        <v>270</v>
      </c>
    </row>
    <row r="1011" spans="1:11" ht="12.75">
      <c r="A1011" s="70">
        <v>11</v>
      </c>
      <c r="B1011" s="70">
        <f ca="1" t="shared" si="39"/>
        <v>132</v>
      </c>
      <c r="C1011" s="66">
        <f ca="1" t="shared" si="40"/>
        <v>124</v>
      </c>
      <c r="D1011" s="70">
        <f ca="1" t="shared" si="40"/>
        <v>222</v>
      </c>
      <c r="E1011" s="66">
        <f ca="1" t="shared" si="40"/>
        <v>254</v>
      </c>
      <c r="F1011" s="70">
        <f ca="1" t="shared" si="40"/>
        <v>67</v>
      </c>
      <c r="G1011" s="66">
        <f ca="1" t="shared" si="40"/>
        <v>32</v>
      </c>
      <c r="H1011" s="66">
        <f ca="1" t="shared" si="40"/>
        <v>86</v>
      </c>
      <c r="I1011" s="66">
        <f ca="1" t="shared" si="40"/>
        <v>185</v>
      </c>
      <c r="J1011" s="66">
        <f ca="1" t="shared" si="40"/>
        <v>43</v>
      </c>
      <c r="K1011" s="82">
        <f ca="1" t="shared" si="40"/>
        <v>153</v>
      </c>
    </row>
    <row r="1012" spans="1:11" ht="12.75">
      <c r="A1012" s="70">
        <v>12</v>
      </c>
      <c r="B1012" s="70">
        <f ca="1" t="shared" si="39"/>
        <v>125</v>
      </c>
      <c r="C1012" s="66">
        <f ca="1" t="shared" si="40"/>
        <v>31</v>
      </c>
      <c r="D1012" s="70">
        <f ca="1" t="shared" si="40"/>
        <v>191</v>
      </c>
      <c r="E1012" s="66">
        <f ca="1" t="shared" si="40"/>
        <v>84</v>
      </c>
      <c r="F1012" s="70">
        <f ca="1" t="shared" si="40"/>
        <v>45</v>
      </c>
      <c r="G1012" s="66">
        <f ca="1" t="shared" si="40"/>
        <v>92</v>
      </c>
      <c r="H1012" s="66">
        <f ca="1" t="shared" si="40"/>
        <v>81</v>
      </c>
      <c r="I1012" s="66">
        <f ca="1" t="shared" si="40"/>
        <v>173</v>
      </c>
      <c r="J1012" s="66">
        <f ca="1" t="shared" si="40"/>
        <v>258</v>
      </c>
      <c r="K1012" s="82">
        <f ca="1" t="shared" si="40"/>
        <v>17</v>
      </c>
    </row>
    <row r="1013" spans="1:11" ht="12.75">
      <c r="A1013" s="70">
        <v>13</v>
      </c>
      <c r="B1013" s="70">
        <f ca="1" t="shared" si="39"/>
        <v>271</v>
      </c>
      <c r="C1013" s="66">
        <f ca="1" t="shared" si="40"/>
        <v>37</v>
      </c>
      <c r="D1013" s="70">
        <f ca="1" t="shared" si="40"/>
        <v>156</v>
      </c>
      <c r="E1013" s="66">
        <f ca="1" t="shared" si="40"/>
        <v>266</v>
      </c>
      <c r="F1013" s="70">
        <f ca="1" t="shared" si="40"/>
        <v>89</v>
      </c>
      <c r="G1013" s="66">
        <f ca="1" t="shared" si="40"/>
        <v>81</v>
      </c>
      <c r="H1013" s="66">
        <f ca="1" t="shared" si="40"/>
        <v>276</v>
      </c>
      <c r="I1013" s="66">
        <f ca="1" t="shared" si="40"/>
        <v>185</v>
      </c>
      <c r="J1013" s="66">
        <f ca="1" t="shared" si="40"/>
        <v>41</v>
      </c>
      <c r="K1013" s="82">
        <f ca="1" t="shared" si="40"/>
        <v>165</v>
      </c>
    </row>
    <row r="1014" spans="1:11" ht="12.75">
      <c r="A1014" s="70">
        <v>14</v>
      </c>
      <c r="B1014" s="70">
        <f ca="1" t="shared" si="39"/>
        <v>249</v>
      </c>
      <c r="C1014" s="66">
        <f ca="1" t="shared" si="40"/>
        <v>8</v>
      </c>
      <c r="D1014" s="70">
        <f ca="1" t="shared" si="40"/>
        <v>177</v>
      </c>
      <c r="E1014" s="66">
        <f ca="1" t="shared" si="40"/>
        <v>154</v>
      </c>
      <c r="F1014" s="70">
        <f ca="1" t="shared" si="40"/>
        <v>124</v>
      </c>
      <c r="G1014" s="66">
        <f ca="1" t="shared" si="40"/>
        <v>223</v>
      </c>
      <c r="H1014" s="66">
        <f ca="1" t="shared" si="40"/>
        <v>253</v>
      </c>
      <c r="I1014" s="66">
        <f ca="1" t="shared" si="40"/>
        <v>78</v>
      </c>
      <c r="J1014" s="66">
        <f ca="1" t="shared" si="40"/>
        <v>78</v>
      </c>
      <c r="K1014" s="82">
        <f ca="1" t="shared" si="40"/>
        <v>93</v>
      </c>
    </row>
    <row r="1015" spans="1:11" ht="12.75">
      <c r="A1015" s="70">
        <v>15</v>
      </c>
      <c r="B1015" s="70">
        <f ca="1" t="shared" si="39"/>
        <v>5</v>
      </c>
      <c r="C1015" s="66">
        <f ca="1" t="shared" si="40"/>
        <v>180</v>
      </c>
      <c r="D1015" s="70">
        <f ca="1" t="shared" si="40"/>
        <v>205</v>
      </c>
      <c r="E1015" s="66">
        <f ca="1" t="shared" si="40"/>
        <v>250</v>
      </c>
      <c r="F1015" s="70">
        <f ca="1" t="shared" si="40"/>
        <v>36</v>
      </c>
      <c r="G1015" s="66">
        <f ca="1" t="shared" si="40"/>
        <v>24</v>
      </c>
      <c r="H1015" s="66">
        <f ca="1" t="shared" si="40"/>
        <v>124</v>
      </c>
      <c r="I1015" s="66">
        <f ca="1" t="shared" si="40"/>
        <v>147</v>
      </c>
      <c r="J1015" s="66">
        <f ca="1" t="shared" si="40"/>
        <v>171</v>
      </c>
      <c r="K1015" s="82">
        <f ca="1" t="shared" si="40"/>
        <v>256</v>
      </c>
    </row>
    <row r="1016" spans="1:11" ht="12.75">
      <c r="A1016" s="70">
        <v>16</v>
      </c>
      <c r="B1016" s="70">
        <f ca="1" t="shared" si="39"/>
        <v>148</v>
      </c>
      <c r="C1016" s="66">
        <f ca="1" t="shared" si="40"/>
        <v>182</v>
      </c>
      <c r="D1016" s="70">
        <f ca="1" t="shared" si="40"/>
        <v>247</v>
      </c>
      <c r="E1016" s="66">
        <f ca="1" t="shared" si="40"/>
        <v>145</v>
      </c>
      <c r="F1016" s="70">
        <f ca="1" t="shared" si="40"/>
        <v>68</v>
      </c>
      <c r="G1016" s="66">
        <f ca="1" t="shared" si="40"/>
        <v>249</v>
      </c>
      <c r="H1016" s="66">
        <f ca="1" t="shared" si="40"/>
        <v>232</v>
      </c>
      <c r="I1016" s="66">
        <f ca="1" t="shared" si="40"/>
        <v>24</v>
      </c>
      <c r="J1016" s="66">
        <f ca="1" t="shared" si="40"/>
        <v>168</v>
      </c>
      <c r="K1016" s="82">
        <f ca="1" t="shared" si="40"/>
        <v>38</v>
      </c>
    </row>
    <row r="1017" spans="1:11" ht="12.75">
      <c r="A1017" s="70">
        <v>17</v>
      </c>
      <c r="B1017" s="70">
        <f ca="1" t="shared" si="39"/>
        <v>88</v>
      </c>
      <c r="C1017" s="66">
        <f aca="true" ca="1" t="shared" si="41" ref="C1017:K1020">INT(RAND()*286)+1</f>
        <v>158</v>
      </c>
      <c r="D1017" s="70">
        <f ca="1" t="shared" si="41"/>
        <v>260</v>
      </c>
      <c r="E1017" s="66">
        <f ca="1" t="shared" si="41"/>
        <v>237</v>
      </c>
      <c r="F1017" s="70">
        <f ca="1" t="shared" si="41"/>
        <v>143</v>
      </c>
      <c r="G1017" s="66">
        <f ca="1" t="shared" si="41"/>
        <v>191</v>
      </c>
      <c r="H1017" s="66">
        <f ca="1" t="shared" si="41"/>
        <v>65</v>
      </c>
      <c r="I1017" s="66">
        <f ca="1" t="shared" si="41"/>
        <v>1</v>
      </c>
      <c r="J1017" s="66">
        <f ca="1" t="shared" si="41"/>
        <v>128</v>
      </c>
      <c r="K1017" s="82">
        <f ca="1" t="shared" si="41"/>
        <v>145</v>
      </c>
    </row>
    <row r="1018" spans="1:11" ht="12.75">
      <c r="A1018" s="70">
        <v>18</v>
      </c>
      <c r="B1018" s="70">
        <f ca="1" t="shared" si="39"/>
        <v>153</v>
      </c>
      <c r="C1018" s="66">
        <f ca="1" t="shared" si="41"/>
        <v>26</v>
      </c>
      <c r="D1018" s="70">
        <f ca="1" t="shared" si="41"/>
        <v>90</v>
      </c>
      <c r="E1018" s="66">
        <f ca="1" t="shared" si="41"/>
        <v>251</v>
      </c>
      <c r="F1018" s="70">
        <f ca="1" t="shared" si="41"/>
        <v>96</v>
      </c>
      <c r="G1018" s="66">
        <f ca="1" t="shared" si="41"/>
        <v>44</v>
      </c>
      <c r="H1018" s="66">
        <f ca="1" t="shared" si="41"/>
        <v>271</v>
      </c>
      <c r="I1018" s="66">
        <f ca="1" t="shared" si="41"/>
        <v>182</v>
      </c>
      <c r="J1018" s="66">
        <f ca="1" t="shared" si="41"/>
        <v>182</v>
      </c>
      <c r="K1018" s="82">
        <f ca="1" t="shared" si="41"/>
        <v>189</v>
      </c>
    </row>
    <row r="1019" spans="1:11" ht="12.75">
      <c r="A1019" s="70">
        <v>19</v>
      </c>
      <c r="B1019" s="70">
        <f ca="1" t="shared" si="39"/>
        <v>245</v>
      </c>
      <c r="C1019" s="66">
        <f ca="1" t="shared" si="41"/>
        <v>219</v>
      </c>
      <c r="D1019" s="70">
        <f ca="1" t="shared" si="41"/>
        <v>187</v>
      </c>
      <c r="E1019" s="66">
        <f ca="1" t="shared" si="41"/>
        <v>152</v>
      </c>
      <c r="F1019" s="70">
        <f ca="1" t="shared" si="41"/>
        <v>54</v>
      </c>
      <c r="G1019" s="66">
        <f ca="1" t="shared" si="41"/>
        <v>13</v>
      </c>
      <c r="H1019" s="66">
        <f ca="1" t="shared" si="41"/>
        <v>123</v>
      </c>
      <c r="I1019" s="66">
        <f ca="1" t="shared" si="41"/>
        <v>179</v>
      </c>
      <c r="J1019" s="66">
        <f ca="1" t="shared" si="41"/>
        <v>118</v>
      </c>
      <c r="K1019" s="82">
        <f ca="1" t="shared" si="41"/>
        <v>170</v>
      </c>
    </row>
    <row r="1020" spans="1:11" ht="12.75">
      <c r="A1020" s="71">
        <v>20</v>
      </c>
      <c r="B1020" s="71">
        <f ca="1" t="shared" si="39"/>
        <v>164</v>
      </c>
      <c r="C1020" s="68">
        <f ca="1" t="shared" si="41"/>
        <v>55</v>
      </c>
      <c r="D1020" s="71">
        <f ca="1" t="shared" si="41"/>
        <v>189</v>
      </c>
      <c r="E1020" s="68">
        <f ca="1" t="shared" si="41"/>
        <v>173</v>
      </c>
      <c r="F1020" s="71">
        <f ca="1" t="shared" si="41"/>
        <v>5</v>
      </c>
      <c r="G1020" s="68">
        <f ca="1" t="shared" si="41"/>
        <v>57</v>
      </c>
      <c r="H1020" s="68">
        <f ca="1" t="shared" si="41"/>
        <v>99</v>
      </c>
      <c r="I1020" s="68">
        <f ca="1" t="shared" si="41"/>
        <v>190</v>
      </c>
      <c r="J1020" s="68">
        <f ca="1" t="shared" si="41"/>
        <v>27</v>
      </c>
      <c r="K1020" s="110">
        <f ca="1" t="shared" si="41"/>
        <v>115</v>
      </c>
    </row>
    <row r="1039" ht="12.75">
      <c r="A1039" t="s">
        <v>115</v>
      </c>
    </row>
    <row r="1040" spans="1:11" ht="13.5" thickBot="1">
      <c r="A1040" s="207" t="s">
        <v>113</v>
      </c>
      <c r="B1040" s="175" t="s">
        <v>80</v>
      </c>
      <c r="C1040" s="197" t="s">
        <v>79</v>
      </c>
      <c r="D1040" s="175" t="s">
        <v>81</v>
      </c>
      <c r="E1040" s="197" t="s">
        <v>82</v>
      </c>
      <c r="F1040" s="175" t="s">
        <v>83</v>
      </c>
      <c r="G1040" s="197" t="s">
        <v>84</v>
      </c>
      <c r="H1040" s="175" t="s">
        <v>85</v>
      </c>
      <c r="I1040" s="197" t="s">
        <v>86</v>
      </c>
      <c r="J1040" s="175" t="s">
        <v>87</v>
      </c>
      <c r="K1040" s="198" t="s">
        <v>88</v>
      </c>
    </row>
    <row r="1041" spans="1:11" ht="13.5" thickTop="1">
      <c r="A1041" s="81">
        <v>1</v>
      </c>
      <c r="B1041" s="205">
        <v>125</v>
      </c>
      <c r="C1041" s="202">
        <v>225</v>
      </c>
      <c r="D1041" s="205">
        <v>38</v>
      </c>
      <c r="E1041" s="202">
        <v>221</v>
      </c>
      <c r="F1041" s="205">
        <v>72</v>
      </c>
      <c r="G1041" s="202">
        <v>171</v>
      </c>
      <c r="H1041" s="205">
        <v>69</v>
      </c>
      <c r="I1041" s="202">
        <v>190</v>
      </c>
      <c r="J1041" s="205">
        <v>255</v>
      </c>
      <c r="K1041" s="203">
        <v>70</v>
      </c>
    </row>
    <row r="1042" spans="1:11" ht="12.75">
      <c r="A1042" s="81">
        <v>2</v>
      </c>
      <c r="B1042" s="205">
        <v>202</v>
      </c>
      <c r="C1042" s="202">
        <v>181</v>
      </c>
      <c r="D1042" s="205">
        <v>220</v>
      </c>
      <c r="E1042" s="202">
        <v>248</v>
      </c>
      <c r="F1042" s="205">
        <v>246</v>
      </c>
      <c r="G1042" s="202">
        <v>33</v>
      </c>
      <c r="H1042" s="205">
        <v>154</v>
      </c>
      <c r="I1042" s="202">
        <v>208</v>
      </c>
      <c r="J1042" s="205">
        <v>136</v>
      </c>
      <c r="K1042" s="203">
        <v>45</v>
      </c>
    </row>
    <row r="1043" spans="1:11" ht="12.75">
      <c r="A1043" s="81">
        <v>3</v>
      </c>
      <c r="B1043" s="205">
        <v>81</v>
      </c>
      <c r="C1043" s="202">
        <v>255</v>
      </c>
      <c r="D1043" s="205">
        <v>184</v>
      </c>
      <c r="E1043" s="202">
        <v>201</v>
      </c>
      <c r="F1043" s="205">
        <v>115</v>
      </c>
      <c r="G1043" s="202">
        <v>243</v>
      </c>
      <c r="H1043" s="205">
        <v>278</v>
      </c>
      <c r="I1043" s="202">
        <v>150</v>
      </c>
      <c r="J1043" s="205">
        <v>93</v>
      </c>
      <c r="K1043" s="203">
        <v>207</v>
      </c>
    </row>
    <row r="1044" spans="1:11" ht="12.75">
      <c r="A1044" s="81">
        <v>4</v>
      </c>
      <c r="B1044" s="205">
        <v>167</v>
      </c>
      <c r="C1044" s="202">
        <v>12</v>
      </c>
      <c r="D1044" s="205">
        <v>3</v>
      </c>
      <c r="E1044" s="202">
        <v>22</v>
      </c>
      <c r="F1044" s="205">
        <v>86</v>
      </c>
      <c r="G1044" s="202">
        <v>71</v>
      </c>
      <c r="H1044" s="205">
        <v>46</v>
      </c>
      <c r="I1044" s="202">
        <v>32</v>
      </c>
      <c r="J1044" s="205">
        <v>101</v>
      </c>
      <c r="K1044" s="203">
        <v>120</v>
      </c>
    </row>
    <row r="1045" spans="1:11" ht="12.75">
      <c r="A1045" s="81">
        <v>5</v>
      </c>
      <c r="B1045" s="205">
        <v>35</v>
      </c>
      <c r="C1045" s="202">
        <v>278</v>
      </c>
      <c r="D1045" s="205">
        <v>26</v>
      </c>
      <c r="E1045" s="202">
        <v>131</v>
      </c>
      <c r="F1045" s="205">
        <v>77</v>
      </c>
      <c r="G1045" s="202">
        <v>72</v>
      </c>
      <c r="H1045" s="205">
        <v>138</v>
      </c>
      <c r="I1045" s="202">
        <v>215</v>
      </c>
      <c r="J1045" s="205">
        <v>229</v>
      </c>
      <c r="K1045" s="203">
        <v>218</v>
      </c>
    </row>
    <row r="1046" spans="1:11" ht="12.75">
      <c r="A1046" s="81">
        <v>6</v>
      </c>
      <c r="B1046" s="205">
        <v>53</v>
      </c>
      <c r="C1046" s="202">
        <v>168</v>
      </c>
      <c r="D1046" s="205">
        <v>23</v>
      </c>
      <c r="E1046" s="202">
        <v>264</v>
      </c>
      <c r="F1046" s="205">
        <v>6</v>
      </c>
      <c r="G1046" s="202">
        <v>86</v>
      </c>
      <c r="H1046" s="205">
        <v>114</v>
      </c>
      <c r="I1046" s="202">
        <v>132</v>
      </c>
      <c r="J1046" s="205">
        <v>2</v>
      </c>
      <c r="K1046" s="203">
        <v>186</v>
      </c>
    </row>
    <row r="1047" spans="1:11" ht="12.75">
      <c r="A1047" s="81">
        <v>7</v>
      </c>
      <c r="B1047" s="205">
        <v>20</v>
      </c>
      <c r="C1047" s="202">
        <v>93</v>
      </c>
      <c r="D1047" s="205">
        <v>247</v>
      </c>
      <c r="E1047" s="202">
        <v>208</v>
      </c>
      <c r="F1047" s="205">
        <v>177</v>
      </c>
      <c r="G1047" s="202">
        <v>272</v>
      </c>
      <c r="H1047" s="205">
        <v>34</v>
      </c>
      <c r="I1047" s="202">
        <v>240</v>
      </c>
      <c r="J1047" s="205">
        <v>22</v>
      </c>
      <c r="K1047" s="203">
        <v>81</v>
      </c>
    </row>
    <row r="1048" spans="1:11" ht="12.75">
      <c r="A1048" s="81">
        <v>8</v>
      </c>
      <c r="B1048" s="205">
        <v>110</v>
      </c>
      <c r="C1048" s="202">
        <v>39</v>
      </c>
      <c r="D1048" s="205">
        <v>271</v>
      </c>
      <c r="E1048" s="202">
        <v>244</v>
      </c>
      <c r="F1048" s="205">
        <v>234</v>
      </c>
      <c r="G1048" s="202">
        <v>216</v>
      </c>
      <c r="H1048" s="205">
        <v>252</v>
      </c>
      <c r="I1048" s="202">
        <v>269</v>
      </c>
      <c r="J1048" s="206">
        <v>2</v>
      </c>
      <c r="K1048" s="203">
        <v>221</v>
      </c>
    </row>
    <row r="1049" spans="1:11" ht="12.75">
      <c r="A1049" s="81">
        <v>9</v>
      </c>
      <c r="B1049" s="205">
        <v>211</v>
      </c>
      <c r="C1049" s="202">
        <v>142</v>
      </c>
      <c r="D1049" s="205">
        <v>265</v>
      </c>
      <c r="E1049" s="202">
        <v>213</v>
      </c>
      <c r="F1049" s="205">
        <v>228</v>
      </c>
      <c r="G1049" s="202">
        <v>241</v>
      </c>
      <c r="H1049" s="205">
        <v>269</v>
      </c>
      <c r="I1049" s="202">
        <v>234</v>
      </c>
      <c r="J1049" s="205">
        <v>276</v>
      </c>
      <c r="K1049" s="203">
        <v>58</v>
      </c>
    </row>
    <row r="1050" spans="1:11" ht="12.75">
      <c r="A1050" s="81">
        <v>10</v>
      </c>
      <c r="B1050" s="205">
        <v>38</v>
      </c>
      <c r="C1050" s="202">
        <v>117</v>
      </c>
      <c r="D1050" s="205">
        <v>235</v>
      </c>
      <c r="E1050" s="202">
        <v>109</v>
      </c>
      <c r="F1050" s="205">
        <v>234</v>
      </c>
      <c r="G1050" s="202">
        <v>174</v>
      </c>
      <c r="H1050" s="205">
        <v>106</v>
      </c>
      <c r="I1050" s="202">
        <v>92</v>
      </c>
      <c r="J1050" s="205">
        <v>181</v>
      </c>
      <c r="K1050" s="203">
        <v>25</v>
      </c>
    </row>
    <row r="1051" spans="1:11" ht="12.75">
      <c r="A1051" s="81">
        <v>11</v>
      </c>
      <c r="B1051" s="70">
        <v>211</v>
      </c>
      <c r="C1051" s="202">
        <v>61</v>
      </c>
      <c r="D1051" s="205">
        <v>73</v>
      </c>
      <c r="E1051" s="202">
        <v>103</v>
      </c>
      <c r="F1051" s="205">
        <v>255</v>
      </c>
      <c r="G1051" s="202">
        <v>67</v>
      </c>
      <c r="H1051" s="205">
        <v>104</v>
      </c>
      <c r="I1051" s="202">
        <v>179</v>
      </c>
      <c r="J1051" s="205">
        <v>87</v>
      </c>
      <c r="K1051" s="203">
        <v>39</v>
      </c>
    </row>
    <row r="1052" spans="1:11" ht="12.75">
      <c r="A1052" s="81">
        <v>12</v>
      </c>
      <c r="B1052" s="205">
        <v>1</v>
      </c>
      <c r="C1052" s="202">
        <v>169</v>
      </c>
      <c r="D1052" s="205">
        <v>126</v>
      </c>
      <c r="E1052" s="202">
        <v>16</v>
      </c>
      <c r="F1052" s="205">
        <v>162</v>
      </c>
      <c r="G1052" s="202">
        <v>191</v>
      </c>
      <c r="H1052" s="205">
        <v>50</v>
      </c>
      <c r="I1052" s="202">
        <v>119</v>
      </c>
      <c r="J1052" s="205">
        <v>7</v>
      </c>
      <c r="K1052" s="203">
        <v>185</v>
      </c>
    </row>
    <row r="1053" spans="1:11" ht="12.75">
      <c r="A1053" s="81">
        <v>13</v>
      </c>
      <c r="B1053" s="205">
        <v>250</v>
      </c>
      <c r="C1053" s="202">
        <v>106</v>
      </c>
      <c r="D1053" s="205">
        <v>101</v>
      </c>
      <c r="E1053" s="202">
        <v>42</v>
      </c>
      <c r="F1053" s="205">
        <v>202</v>
      </c>
      <c r="G1053" s="202">
        <v>263</v>
      </c>
      <c r="H1053" s="205">
        <v>262</v>
      </c>
      <c r="I1053" s="202">
        <v>219</v>
      </c>
      <c r="J1053" s="205">
        <v>27</v>
      </c>
      <c r="K1053" s="203">
        <v>12</v>
      </c>
    </row>
    <row r="1054" spans="1:11" ht="12.75">
      <c r="A1054" s="81">
        <v>14</v>
      </c>
      <c r="B1054" s="205">
        <v>39</v>
      </c>
      <c r="C1054" s="202">
        <v>152</v>
      </c>
      <c r="D1054" s="205">
        <v>94</v>
      </c>
      <c r="E1054" s="202">
        <v>129</v>
      </c>
      <c r="F1054" s="205">
        <v>15</v>
      </c>
      <c r="G1054" s="202">
        <v>69</v>
      </c>
      <c r="H1054" s="205">
        <v>35</v>
      </c>
      <c r="I1054" s="204">
        <v>208</v>
      </c>
      <c r="J1054" s="205">
        <v>198</v>
      </c>
      <c r="K1054" s="203">
        <v>49</v>
      </c>
    </row>
    <row r="1055" spans="1:11" ht="12.75">
      <c r="A1055" s="81">
        <v>15</v>
      </c>
      <c r="B1055" s="205">
        <v>215</v>
      </c>
      <c r="C1055" s="66">
        <v>76</v>
      </c>
      <c r="D1055" s="70">
        <v>216</v>
      </c>
      <c r="E1055" s="66">
        <v>160</v>
      </c>
      <c r="F1055" s="70">
        <v>86</v>
      </c>
      <c r="G1055" s="66">
        <v>192</v>
      </c>
      <c r="H1055" s="70">
        <v>110</v>
      </c>
      <c r="I1055" s="66">
        <v>208</v>
      </c>
      <c r="J1055" s="205">
        <v>211</v>
      </c>
      <c r="K1055" s="82">
        <v>38</v>
      </c>
    </row>
    <row r="1056" spans="1:11" ht="12.75">
      <c r="A1056" s="81">
        <v>16</v>
      </c>
      <c r="B1056" s="70">
        <v>149</v>
      </c>
      <c r="C1056" s="66">
        <v>208</v>
      </c>
      <c r="D1056" s="70">
        <v>246</v>
      </c>
      <c r="E1056" s="66">
        <v>71</v>
      </c>
      <c r="F1056" s="70">
        <v>271</v>
      </c>
      <c r="G1056" s="66">
        <v>139</v>
      </c>
      <c r="H1056" s="70">
        <v>140</v>
      </c>
      <c r="I1056" s="202">
        <v>156</v>
      </c>
      <c r="J1056" s="70">
        <v>210</v>
      </c>
      <c r="K1056" s="82">
        <v>170</v>
      </c>
    </row>
    <row r="1057" spans="1:11" ht="12.75">
      <c r="A1057" s="81">
        <v>17</v>
      </c>
      <c r="B1057" s="70">
        <v>19</v>
      </c>
      <c r="C1057" s="66">
        <v>174</v>
      </c>
      <c r="D1057" s="70">
        <v>108</v>
      </c>
      <c r="E1057" s="66">
        <v>94</v>
      </c>
      <c r="F1057" s="70">
        <v>247</v>
      </c>
      <c r="G1057" s="66">
        <v>6</v>
      </c>
      <c r="H1057" s="70">
        <v>148</v>
      </c>
      <c r="I1057" s="66">
        <v>99</v>
      </c>
      <c r="J1057" s="70">
        <v>259</v>
      </c>
      <c r="K1057" s="82">
        <v>86</v>
      </c>
    </row>
    <row r="1058" spans="1:11" ht="12.75">
      <c r="A1058" s="81">
        <v>18</v>
      </c>
      <c r="B1058" s="70">
        <v>99</v>
      </c>
      <c r="C1058" s="66">
        <v>128</v>
      </c>
      <c r="D1058" s="70">
        <v>5</v>
      </c>
      <c r="E1058" s="66">
        <v>60</v>
      </c>
      <c r="F1058" s="70">
        <v>75</v>
      </c>
      <c r="G1058" s="66">
        <v>97</v>
      </c>
      <c r="H1058" s="70">
        <v>16</v>
      </c>
      <c r="I1058" s="66">
        <v>172</v>
      </c>
      <c r="J1058" s="70">
        <v>234</v>
      </c>
      <c r="K1058" s="82">
        <v>188</v>
      </c>
    </row>
    <row r="1059" spans="1:11" ht="12.75">
      <c r="A1059" s="81">
        <v>19</v>
      </c>
      <c r="B1059" s="70">
        <v>219</v>
      </c>
      <c r="C1059" s="66">
        <v>145</v>
      </c>
      <c r="D1059" s="70">
        <v>69</v>
      </c>
      <c r="E1059" s="66">
        <v>9</v>
      </c>
      <c r="F1059" s="70">
        <v>93</v>
      </c>
      <c r="G1059" s="66">
        <v>137</v>
      </c>
      <c r="H1059" s="70">
        <v>5</v>
      </c>
      <c r="I1059" s="66">
        <v>206</v>
      </c>
      <c r="J1059" s="70">
        <v>154</v>
      </c>
      <c r="K1059" s="82">
        <v>79</v>
      </c>
    </row>
    <row r="1060" spans="1:11" ht="12.75">
      <c r="A1060" s="81">
        <v>20</v>
      </c>
      <c r="B1060" s="70">
        <v>31</v>
      </c>
      <c r="C1060" s="66">
        <v>269</v>
      </c>
      <c r="D1060" s="70">
        <v>154</v>
      </c>
      <c r="E1060" s="66">
        <v>176</v>
      </c>
      <c r="F1060" s="70">
        <v>265</v>
      </c>
      <c r="G1060" s="66">
        <v>169</v>
      </c>
      <c r="H1060" s="70">
        <v>266</v>
      </c>
      <c r="I1060" s="66">
        <v>121</v>
      </c>
      <c r="J1060" s="70">
        <v>211</v>
      </c>
      <c r="K1060" s="82">
        <v>271</v>
      </c>
    </row>
    <row r="1061" spans="1:11" ht="12.75">
      <c r="A1061" s="81">
        <v>21</v>
      </c>
      <c r="B1061" s="70">
        <v>238</v>
      </c>
      <c r="C1061" s="66">
        <v>259</v>
      </c>
      <c r="D1061" s="70">
        <v>29</v>
      </c>
      <c r="E1061" s="66">
        <v>265</v>
      </c>
      <c r="F1061" s="70">
        <v>148</v>
      </c>
      <c r="G1061" s="66">
        <v>174</v>
      </c>
      <c r="H1061" s="70">
        <v>241</v>
      </c>
      <c r="I1061" s="66">
        <v>108</v>
      </c>
      <c r="J1061" s="70">
        <v>267</v>
      </c>
      <c r="K1061" s="82">
        <v>30</v>
      </c>
    </row>
    <row r="1062" spans="1:11" ht="12.75">
      <c r="A1062" s="67">
        <v>22</v>
      </c>
      <c r="B1062" s="71">
        <v>268</v>
      </c>
      <c r="C1062" s="68">
        <v>189</v>
      </c>
      <c r="D1062" s="71">
        <v>93</v>
      </c>
      <c r="E1062" s="68">
        <v>229</v>
      </c>
      <c r="F1062" s="71">
        <v>278</v>
      </c>
      <c r="G1062" s="68">
        <v>202</v>
      </c>
      <c r="H1062" s="71">
        <v>86</v>
      </c>
      <c r="I1062" s="68">
        <v>249</v>
      </c>
      <c r="J1062" s="71">
        <v>105</v>
      </c>
      <c r="K1062" s="110">
        <v>202</v>
      </c>
    </row>
    <row r="1063" ht="12.75">
      <c r="D1063" s="70"/>
    </row>
    <row r="1064" ht="12.75">
      <c r="D1064" s="70"/>
    </row>
    <row r="1065" spans="1:4" ht="12.75">
      <c r="A1065" s="3" t="s">
        <v>209</v>
      </c>
      <c r="D1065" s="70"/>
    </row>
    <row r="1066" spans="1:15" ht="13.5" thickBot="1">
      <c r="A1066" s="172" t="s">
        <v>114</v>
      </c>
      <c r="B1066" s="98" t="s">
        <v>80</v>
      </c>
      <c r="C1066" s="173" t="s">
        <v>79</v>
      </c>
      <c r="D1066" s="98" t="s">
        <v>81</v>
      </c>
      <c r="E1066" s="173" t="s">
        <v>82</v>
      </c>
      <c r="F1066" s="98" t="s">
        <v>83</v>
      </c>
      <c r="G1066" s="173" t="s">
        <v>84</v>
      </c>
      <c r="H1066" s="98" t="s">
        <v>85</v>
      </c>
      <c r="I1066" s="173" t="s">
        <v>86</v>
      </c>
      <c r="J1066" s="98" t="s">
        <v>87</v>
      </c>
      <c r="K1066" s="103" t="s">
        <v>88</v>
      </c>
      <c r="N1066" s="168"/>
      <c r="O1066" s="168"/>
    </row>
    <row r="1067" spans="1:15" ht="13.5" thickTop="1">
      <c r="A1067" s="81">
        <v>1</v>
      </c>
      <c r="B1067" s="70">
        <f>B750</f>
        <v>905</v>
      </c>
      <c r="C1067" s="66">
        <f>C850</f>
        <v>1285</v>
      </c>
      <c r="D1067" s="70">
        <f>D663</f>
        <v>1085</v>
      </c>
      <c r="E1067" s="66">
        <f>E846</f>
        <v>601</v>
      </c>
      <c r="F1067" s="70">
        <f>F697</f>
        <v>1020</v>
      </c>
      <c r="G1067" s="66">
        <f>G796</f>
        <v>786</v>
      </c>
      <c r="H1067" s="70">
        <f>H694</f>
        <v>882</v>
      </c>
      <c r="I1067" s="66">
        <f>I815</f>
        <v>1503</v>
      </c>
      <c r="J1067" s="70">
        <f>J880</f>
        <v>1067</v>
      </c>
      <c r="K1067" s="82">
        <f>K695</f>
        <v>427</v>
      </c>
      <c r="N1067" s="1"/>
      <c r="O1067" s="1"/>
    </row>
    <row r="1068" spans="1:15" ht="12.75">
      <c r="A1068" s="81">
        <v>2</v>
      </c>
      <c r="B1068" s="70">
        <f>B827</f>
        <v>745</v>
      </c>
      <c r="C1068" s="66">
        <f>C806</f>
        <v>515</v>
      </c>
      <c r="D1068" s="70">
        <f>D845</f>
        <v>734</v>
      </c>
      <c r="E1068" s="66">
        <f>E873</f>
        <v>1051</v>
      </c>
      <c r="F1068" s="70">
        <f>F871</f>
        <v>668</v>
      </c>
      <c r="G1068" s="66">
        <f>G658</f>
        <v>402</v>
      </c>
      <c r="H1068" s="70">
        <f>H779</f>
        <v>678</v>
      </c>
      <c r="I1068" s="66">
        <f>I833</f>
        <v>588</v>
      </c>
      <c r="J1068" s="70">
        <f>J761</f>
        <v>352</v>
      </c>
      <c r="K1068" s="82">
        <f>K670</f>
        <v>427</v>
      </c>
      <c r="N1068" s="1"/>
      <c r="O1068" s="66"/>
    </row>
    <row r="1069" spans="1:15" ht="12.75">
      <c r="A1069" s="81">
        <v>3</v>
      </c>
      <c r="B1069" s="70">
        <f>B706</f>
        <v>1151</v>
      </c>
      <c r="C1069" s="66">
        <f>C880</f>
        <v>1186</v>
      </c>
      <c r="D1069" s="70">
        <f>D809</f>
        <v>526</v>
      </c>
      <c r="E1069" s="66">
        <f>E826</f>
        <v>766</v>
      </c>
      <c r="F1069" s="70">
        <f>F740</f>
        <v>910</v>
      </c>
      <c r="G1069" s="66">
        <f>G868</f>
        <v>810</v>
      </c>
      <c r="H1069" s="70">
        <f>H903</f>
        <v>666</v>
      </c>
      <c r="I1069" s="66">
        <f>I775</f>
        <v>1068</v>
      </c>
      <c r="J1069" s="70">
        <f>J718</f>
        <v>612</v>
      </c>
      <c r="K1069" s="82">
        <f>K832</f>
        <v>1117</v>
      </c>
      <c r="N1069" s="1"/>
      <c r="O1069" s="66"/>
    </row>
    <row r="1070" spans="1:15" ht="12.75">
      <c r="A1070" s="81">
        <v>4</v>
      </c>
      <c r="B1070" s="70">
        <f>B792</f>
        <v>437</v>
      </c>
      <c r="C1070" s="66">
        <f>C637</f>
        <v>911</v>
      </c>
      <c r="D1070" s="70">
        <f>D628</f>
        <v>877</v>
      </c>
      <c r="E1070" s="66">
        <f>E647</f>
        <v>901</v>
      </c>
      <c r="F1070" s="70">
        <f>F711</f>
        <v>514</v>
      </c>
      <c r="G1070" s="66">
        <f>G696</f>
        <v>126</v>
      </c>
      <c r="H1070" s="70">
        <f>H671</f>
        <v>918</v>
      </c>
      <c r="I1070" s="66">
        <f>I657</f>
        <v>558</v>
      </c>
      <c r="J1070" s="70">
        <f>J726</f>
        <v>443</v>
      </c>
      <c r="K1070" s="82">
        <f>K745</f>
        <v>817</v>
      </c>
      <c r="N1070" s="1"/>
      <c r="O1070" s="66"/>
    </row>
    <row r="1071" spans="1:15" ht="12.75">
      <c r="A1071" s="81">
        <v>5</v>
      </c>
      <c r="B1071" s="70">
        <f>B660</f>
        <v>925</v>
      </c>
      <c r="C1071" s="66">
        <f>C903</f>
        <v>1131</v>
      </c>
      <c r="D1071" s="70">
        <f>D651</f>
        <v>604</v>
      </c>
      <c r="E1071" s="66">
        <f>E756</f>
        <v>976</v>
      </c>
      <c r="F1071" s="70">
        <f>F702</f>
        <v>646</v>
      </c>
      <c r="G1071" s="66">
        <f>G697</f>
        <v>702</v>
      </c>
      <c r="H1071" s="70">
        <f>H763</f>
        <v>750</v>
      </c>
      <c r="I1071" s="66">
        <f>I840</f>
        <v>213</v>
      </c>
      <c r="J1071" s="70">
        <f>J854</f>
        <v>729</v>
      </c>
      <c r="K1071" s="82">
        <f>K843</f>
        <v>1567</v>
      </c>
      <c r="N1071" s="1"/>
      <c r="O1071" s="66"/>
    </row>
    <row r="1072" spans="1:15" ht="12.75">
      <c r="A1072" s="81">
        <v>6</v>
      </c>
      <c r="B1072" s="70">
        <f>B678</f>
        <v>831</v>
      </c>
      <c r="C1072" s="66">
        <f>C793</f>
        <v>1098</v>
      </c>
      <c r="D1072" s="70">
        <f>D648</f>
        <v>1085</v>
      </c>
      <c r="E1072" s="66">
        <f>E889</f>
        <v>766</v>
      </c>
      <c r="F1072" s="70">
        <f>F631</f>
        <v>855</v>
      </c>
      <c r="G1072" s="66">
        <f>G711</f>
        <v>558</v>
      </c>
      <c r="H1072" s="70">
        <f>H739</f>
        <v>786</v>
      </c>
      <c r="I1072" s="66">
        <f>I757</f>
        <v>1038</v>
      </c>
      <c r="J1072" s="70">
        <f>J627</f>
        <v>1548</v>
      </c>
      <c r="K1072" s="82">
        <f>K811</f>
        <v>547</v>
      </c>
      <c r="N1072" s="1"/>
      <c r="O1072" s="66"/>
    </row>
    <row r="1073" spans="1:15" ht="12.75">
      <c r="A1073" s="81">
        <v>7</v>
      </c>
      <c r="B1073" s="70">
        <f>B645</f>
        <v>940</v>
      </c>
      <c r="C1073" s="66">
        <f>C718</f>
        <v>922</v>
      </c>
      <c r="D1073" s="70">
        <f>D872</f>
        <v>864</v>
      </c>
      <c r="E1073" s="66">
        <f>E833</f>
        <v>1216</v>
      </c>
      <c r="F1073" s="70">
        <f>F802</f>
        <v>657</v>
      </c>
      <c r="G1073" s="66">
        <f>G897</f>
        <v>702</v>
      </c>
      <c r="H1073" s="70">
        <f>H659</f>
        <v>510</v>
      </c>
      <c r="I1073" s="66">
        <f>I865</f>
        <v>1218</v>
      </c>
      <c r="J1073" s="70">
        <f>J647</f>
        <v>807</v>
      </c>
      <c r="K1073" s="82">
        <f>K706</f>
        <v>517</v>
      </c>
      <c r="N1073" s="1"/>
      <c r="O1073" s="66"/>
    </row>
    <row r="1074" spans="1:15" ht="12.75">
      <c r="A1074" s="81">
        <v>8</v>
      </c>
      <c r="B1074" s="70">
        <f>B735</f>
        <v>911</v>
      </c>
      <c r="C1074" s="66">
        <f>C664</f>
        <v>1043</v>
      </c>
      <c r="D1074" s="70">
        <f>D896</f>
        <v>890</v>
      </c>
      <c r="E1074" s="66">
        <f>E869</f>
        <v>706</v>
      </c>
      <c r="F1074" s="70">
        <f>F859</f>
        <v>855</v>
      </c>
      <c r="G1074" s="66">
        <f>G841</f>
        <v>450</v>
      </c>
      <c r="H1074" s="70">
        <f>H877</f>
        <v>714</v>
      </c>
      <c r="I1074" s="66">
        <f>I894</f>
        <v>858</v>
      </c>
      <c r="J1074" s="70">
        <f>J901</f>
        <v>924</v>
      </c>
      <c r="K1074" s="82">
        <f>K846</f>
        <v>727</v>
      </c>
      <c r="N1074" s="1"/>
      <c r="O1074" s="66"/>
    </row>
    <row r="1075" spans="1:15" ht="12.75">
      <c r="A1075" s="81">
        <v>9</v>
      </c>
      <c r="B1075" s="70">
        <f>B836</f>
        <v>1244</v>
      </c>
      <c r="C1075" s="66">
        <f>C767</f>
        <v>680</v>
      </c>
      <c r="D1075" s="70">
        <f>D890</f>
        <v>955</v>
      </c>
      <c r="E1075" s="66">
        <f>E838</f>
        <v>1111</v>
      </c>
      <c r="F1075" s="70">
        <f>F880</f>
        <v>1339</v>
      </c>
      <c r="G1075" s="66">
        <f>G866</f>
        <v>942</v>
      </c>
      <c r="H1075" s="70">
        <f>H894</f>
        <v>1074</v>
      </c>
      <c r="I1075" s="66">
        <f>I859</f>
        <v>573</v>
      </c>
      <c r="J1075" s="70">
        <f>J806</f>
        <v>664</v>
      </c>
      <c r="K1075" s="82">
        <f>K683</f>
        <v>742</v>
      </c>
      <c r="N1075" s="1"/>
      <c r="O1075" s="66"/>
    </row>
    <row r="1076" spans="1:15" ht="12.75">
      <c r="A1076" s="81">
        <v>10</v>
      </c>
      <c r="B1076" s="70">
        <f>B663</f>
        <v>1039</v>
      </c>
      <c r="C1076" s="66">
        <f>C742</f>
        <v>592</v>
      </c>
      <c r="D1076" s="70">
        <f>D860</f>
        <v>422</v>
      </c>
      <c r="E1076" s="66">
        <f>E734</f>
        <v>1621</v>
      </c>
      <c r="F1076" s="70">
        <f>F859</f>
        <v>855</v>
      </c>
      <c r="G1076" s="66">
        <f>G799</f>
        <v>1002</v>
      </c>
      <c r="H1076" s="70">
        <f>H731</f>
        <v>714</v>
      </c>
      <c r="I1076" s="66">
        <f>I717</f>
        <v>648</v>
      </c>
      <c r="J1076" s="70">
        <f>J712</f>
        <v>378</v>
      </c>
      <c r="K1076" s="82">
        <f>K650</f>
        <v>442</v>
      </c>
      <c r="N1076" s="1"/>
      <c r="O1076" s="66"/>
    </row>
    <row r="1077" spans="1:15" ht="12.75">
      <c r="A1077" s="81">
        <v>11</v>
      </c>
      <c r="B1077" s="70">
        <f>B626</f>
        <v>682</v>
      </c>
      <c r="C1077" s="66">
        <f>C686</f>
        <v>1076</v>
      </c>
      <c r="D1077" s="70">
        <f>D698</f>
        <v>1488</v>
      </c>
      <c r="E1077" s="66">
        <f>E728</f>
        <v>616</v>
      </c>
      <c r="F1077" s="70">
        <f>F880</f>
        <v>1339</v>
      </c>
      <c r="G1077" s="66">
        <f>G692</f>
        <v>474</v>
      </c>
      <c r="H1077" s="70">
        <f>H729</f>
        <v>858</v>
      </c>
      <c r="I1077" s="66">
        <f>I804</f>
        <v>1128</v>
      </c>
      <c r="J1077" s="70">
        <f>J632</f>
        <v>443</v>
      </c>
      <c r="K1077" s="82">
        <f>K864</f>
        <v>1267</v>
      </c>
      <c r="N1077" s="1"/>
      <c r="O1077" s="66"/>
    </row>
    <row r="1078" spans="1:15" ht="12.75">
      <c r="A1078" s="81">
        <v>12</v>
      </c>
      <c r="B1078" s="70">
        <f>B875</f>
        <v>1214</v>
      </c>
      <c r="C1078" s="66">
        <f>C794</f>
        <v>889</v>
      </c>
      <c r="D1078" s="70">
        <f>D751</f>
        <v>1033</v>
      </c>
      <c r="E1078" s="66">
        <f>E641</f>
        <v>946</v>
      </c>
      <c r="F1078" s="70">
        <f>F787</f>
        <v>976</v>
      </c>
      <c r="G1078" s="66">
        <f>G816</f>
        <v>582</v>
      </c>
      <c r="H1078" s="70">
        <f>H675</f>
        <v>618</v>
      </c>
      <c r="I1078" s="66">
        <f>I744</f>
        <v>828</v>
      </c>
      <c r="J1078" s="70">
        <f>J652</f>
        <v>651</v>
      </c>
      <c r="K1078" s="82">
        <f>K810</f>
        <v>982</v>
      </c>
      <c r="N1078" s="1"/>
      <c r="O1078" s="66"/>
    </row>
    <row r="1079" spans="1:15" ht="12.75">
      <c r="A1079" s="81">
        <v>13</v>
      </c>
      <c r="B1079" s="70">
        <f>B664</f>
        <v>622</v>
      </c>
      <c r="C1079" s="66">
        <f>C731</f>
        <v>1395</v>
      </c>
      <c r="D1079" s="70">
        <f>D726</f>
        <v>396</v>
      </c>
      <c r="E1079" s="66">
        <f>E667</f>
        <v>1036</v>
      </c>
      <c r="F1079" s="70">
        <f>F827</f>
        <v>1009</v>
      </c>
      <c r="G1079" s="66">
        <f>G887</f>
        <v>678</v>
      </c>
      <c r="H1079" s="70">
        <f>H887</f>
        <v>1158</v>
      </c>
      <c r="I1079" s="66">
        <f>I844</f>
        <v>1413</v>
      </c>
      <c r="J1079" s="70">
        <f>J823</f>
        <v>872</v>
      </c>
      <c r="K1079" s="82">
        <f>K637</f>
        <v>727</v>
      </c>
      <c r="N1079" s="1"/>
      <c r="O1079" s="66"/>
    </row>
    <row r="1080" spans="1:15" ht="12.75">
      <c r="A1080" s="67">
        <v>14</v>
      </c>
      <c r="B1080" s="71">
        <f>B840</f>
        <v>738</v>
      </c>
      <c r="C1080" s="68">
        <f>C777</f>
        <v>966</v>
      </c>
      <c r="D1080" s="71">
        <f>D719</f>
        <v>1254</v>
      </c>
      <c r="E1080" s="68">
        <f>E754</f>
        <v>1201</v>
      </c>
      <c r="F1080" s="71">
        <f>F640</f>
        <v>965</v>
      </c>
      <c r="G1080" s="68">
        <f>G694</f>
        <v>1266</v>
      </c>
      <c r="H1080" s="71">
        <f>H660</f>
        <v>966</v>
      </c>
      <c r="I1080" s="68">
        <f>I781</f>
        <v>423</v>
      </c>
      <c r="J1080" s="71">
        <f>J836</f>
        <v>885</v>
      </c>
      <c r="K1080" s="110">
        <f>K674</f>
        <v>442</v>
      </c>
      <c r="N1080" s="1"/>
      <c r="O1080" s="66"/>
    </row>
    <row r="1082" ht="13.5" thickBot="1">
      <c r="A1082" s="69"/>
    </row>
    <row r="1083" spans="1:11" ht="12.75">
      <c r="A1083" s="169"/>
      <c r="B1083" s="5" t="s">
        <v>80</v>
      </c>
      <c r="C1083" s="5" t="s">
        <v>79</v>
      </c>
      <c r="D1083" s="5" t="s">
        <v>81</v>
      </c>
      <c r="E1083" s="5" t="s">
        <v>82</v>
      </c>
      <c r="F1083" s="5" t="s">
        <v>83</v>
      </c>
      <c r="G1083" s="5" t="s">
        <v>84</v>
      </c>
      <c r="H1083" s="5" t="s">
        <v>85</v>
      </c>
      <c r="I1083" s="5" t="s">
        <v>86</v>
      </c>
      <c r="J1083" s="5" t="s">
        <v>87</v>
      </c>
      <c r="K1083" s="5" t="s">
        <v>88</v>
      </c>
    </row>
    <row r="1084" spans="1:11" ht="12.75">
      <c r="A1084" s="1"/>
      <c r="B1084" s="1"/>
      <c r="C1084" s="1"/>
      <c r="D1084" s="1"/>
      <c r="E1084" s="1"/>
      <c r="F1084" s="1"/>
      <c r="H1084" s="1"/>
      <c r="I1084" s="1"/>
      <c r="J1084" s="1"/>
      <c r="K1084" s="1"/>
    </row>
    <row r="1085" spans="1:11" ht="12.75">
      <c r="A1085" s="238" t="s">
        <v>6</v>
      </c>
      <c r="B1085" s="145">
        <v>884.5714285714286</v>
      </c>
      <c r="C1085" s="145">
        <v>977.7857142857143</v>
      </c>
      <c r="D1085" s="145">
        <v>872.3571428571429</v>
      </c>
      <c r="E1085" s="145">
        <v>965.2857142857143</v>
      </c>
      <c r="F1085" s="145">
        <v>900.5714285714286</v>
      </c>
      <c r="G1085" s="145">
        <v>677.1428571428571</v>
      </c>
      <c r="H1085" s="145">
        <v>806.5714285714286</v>
      </c>
      <c r="I1085" s="145">
        <v>861.2142857142857</v>
      </c>
      <c r="J1085" s="145">
        <v>741.0714285714286</v>
      </c>
      <c r="K1085" s="145">
        <v>767.7142857142857</v>
      </c>
    </row>
    <row r="1086" spans="1:11" ht="12.75">
      <c r="A1086" s="238" t="s">
        <v>11</v>
      </c>
      <c r="B1086" s="14">
        <v>61.68421123129996</v>
      </c>
      <c r="C1086" s="14">
        <v>67.56756314014153</v>
      </c>
      <c r="D1086" s="14">
        <v>84.15707495692875</v>
      </c>
      <c r="E1086" s="14">
        <v>73.67670905265028</v>
      </c>
      <c r="F1086" s="14">
        <v>64.37695600661918</v>
      </c>
      <c r="G1086" s="14">
        <v>75.90992762122733</v>
      </c>
      <c r="H1086" s="14">
        <v>48.1387320109622</v>
      </c>
      <c r="I1086" s="14">
        <v>102.10101540601234</v>
      </c>
      <c r="J1086" s="14">
        <v>85.31708563963501</v>
      </c>
      <c r="K1086" s="14">
        <v>94.29882526224743</v>
      </c>
    </row>
    <row r="1087" spans="1:11" ht="12.75">
      <c r="A1087" s="238" t="s">
        <v>12</v>
      </c>
      <c r="B1087" s="15">
        <v>908</v>
      </c>
      <c r="C1087" s="15">
        <v>1004.5</v>
      </c>
      <c r="D1087" s="15">
        <v>883.5</v>
      </c>
      <c r="E1087" s="15">
        <v>961</v>
      </c>
      <c r="F1087" s="15">
        <v>882.5</v>
      </c>
      <c r="G1087" s="15">
        <v>690</v>
      </c>
      <c r="H1087" s="15">
        <v>768</v>
      </c>
      <c r="I1087" s="1">
        <v>843</v>
      </c>
      <c r="J1087" s="15">
        <v>696.5</v>
      </c>
      <c r="K1087" s="15">
        <v>727</v>
      </c>
    </row>
    <row r="1088" spans="1:11" ht="12.75">
      <c r="A1088" s="238" t="s">
        <v>13</v>
      </c>
      <c r="B1088" s="1" t="s">
        <v>117</v>
      </c>
      <c r="C1088" s="1" t="s">
        <v>117</v>
      </c>
      <c r="D1088" s="1">
        <v>1085</v>
      </c>
      <c r="E1088" s="1">
        <v>766</v>
      </c>
      <c r="F1088" s="1">
        <v>855</v>
      </c>
      <c r="G1088" s="1">
        <v>702</v>
      </c>
      <c r="H1088" s="1">
        <v>714</v>
      </c>
      <c r="I1088" s="1" t="s">
        <v>117</v>
      </c>
      <c r="J1088" s="1">
        <v>443</v>
      </c>
      <c r="K1088" s="1">
        <v>427</v>
      </c>
    </row>
    <row r="1089" spans="1:11" ht="12.75">
      <c r="A1089" s="238" t="s">
        <v>14</v>
      </c>
      <c r="B1089" s="16">
        <v>230.80118460091762</v>
      </c>
      <c r="C1089" s="16">
        <v>252.81467172962525</v>
      </c>
      <c r="D1089" s="16">
        <v>314.8869411618807</v>
      </c>
      <c r="E1089" s="16">
        <v>275.67300266004344</v>
      </c>
      <c r="F1089" s="16">
        <v>240.87651298018773</v>
      </c>
      <c r="G1089" s="16">
        <v>284.02894141344046</v>
      </c>
      <c r="H1089" s="16">
        <v>180.1186422187479</v>
      </c>
      <c r="I1089" s="14">
        <v>382.02701849102607</v>
      </c>
      <c r="J1089" s="16">
        <v>319.2273037015653</v>
      </c>
      <c r="K1089" s="16">
        <v>352.8338961065933</v>
      </c>
    </row>
    <row r="1090" spans="1:11" ht="12.75">
      <c r="A1090" s="238" t="s">
        <v>15</v>
      </c>
      <c r="B1090" s="16">
        <v>53269.186813186854</v>
      </c>
      <c r="C1090" s="16">
        <v>63915.25824175818</v>
      </c>
      <c r="D1090" s="16">
        <v>99153.78571428574</v>
      </c>
      <c r="E1090" s="16">
        <v>75995.60439560433</v>
      </c>
      <c r="F1090" s="16">
        <v>58021.49450549455</v>
      </c>
      <c r="G1090" s="16">
        <v>80672.43956043958</v>
      </c>
      <c r="H1090" s="16">
        <v>32442.725274725315</v>
      </c>
      <c r="I1090" s="16">
        <v>145944.64285714278</v>
      </c>
      <c r="J1090" s="16">
        <v>101906.07142857139</v>
      </c>
      <c r="K1090" s="16">
        <v>124491.75824175825</v>
      </c>
    </row>
    <row r="1091" spans="1:11" ht="12.75">
      <c r="A1091" s="238" t="s">
        <v>16</v>
      </c>
      <c r="B1091" s="16">
        <v>-0.3259732744781778</v>
      </c>
      <c r="C1091" s="16">
        <v>-0.30804442146437605</v>
      </c>
      <c r="D1091" s="16">
        <v>-0.3277069592037605</v>
      </c>
      <c r="E1091" s="16">
        <v>1.0882546437562075</v>
      </c>
      <c r="F1091" s="16">
        <v>0.05881609078492733</v>
      </c>
      <c r="G1091" s="16">
        <v>0.6607213677492112</v>
      </c>
      <c r="H1091" s="16">
        <v>-0.2332098509443954</v>
      </c>
      <c r="I1091" s="14">
        <v>-0.836889202445577</v>
      </c>
      <c r="J1091" s="16">
        <v>1.975550298251778</v>
      </c>
      <c r="K1091" s="16">
        <v>0.44733428535236097</v>
      </c>
    </row>
    <row r="1092" spans="1:11" ht="12.75">
      <c r="A1092" s="238" t="s">
        <v>17</v>
      </c>
      <c r="B1092" s="16">
        <v>-0.12446281266251427</v>
      </c>
      <c r="C1092" s="16">
        <v>-0.371595553721738</v>
      </c>
      <c r="D1092" s="16">
        <v>0.1434607201441326</v>
      </c>
      <c r="E1092" s="16">
        <v>0.8155222880252369</v>
      </c>
      <c r="F1092" s="16">
        <v>0.45362744018946327</v>
      </c>
      <c r="G1092" s="16">
        <v>0.19511852245213476</v>
      </c>
      <c r="H1092" s="16">
        <v>0.44628666338360573</v>
      </c>
      <c r="I1092" s="14">
        <v>0.11694991141689468</v>
      </c>
      <c r="J1092" s="16">
        <v>1.1272376090006613</v>
      </c>
      <c r="K1092" s="16">
        <v>1.047687274376516</v>
      </c>
    </row>
    <row r="1093" spans="1:11" ht="12.75">
      <c r="A1093" s="238" t="s">
        <v>2</v>
      </c>
      <c r="B1093" s="1">
        <v>807</v>
      </c>
      <c r="C1093" s="1">
        <v>880</v>
      </c>
      <c r="D1093" s="1">
        <v>1092</v>
      </c>
      <c r="E1093" s="1">
        <v>1020</v>
      </c>
      <c r="F1093" s="1">
        <v>825</v>
      </c>
      <c r="G1093" s="1">
        <v>1140</v>
      </c>
      <c r="H1093" s="1">
        <v>648</v>
      </c>
      <c r="I1093" s="1">
        <v>1290</v>
      </c>
      <c r="J1093" s="1">
        <v>1196</v>
      </c>
      <c r="K1093" s="1">
        <v>1140</v>
      </c>
    </row>
    <row r="1094" spans="1:11" ht="12.75">
      <c r="A1094" s="238" t="s">
        <v>0</v>
      </c>
      <c r="B1094" s="1">
        <v>437</v>
      </c>
      <c r="C1094" s="1">
        <v>515</v>
      </c>
      <c r="D1094" s="1">
        <v>396</v>
      </c>
      <c r="E1094" s="1">
        <v>601</v>
      </c>
      <c r="F1094" s="1">
        <v>514</v>
      </c>
      <c r="G1094" s="1">
        <v>126</v>
      </c>
      <c r="H1094" s="1">
        <v>510</v>
      </c>
      <c r="I1094" s="1">
        <v>213</v>
      </c>
      <c r="J1094" s="1">
        <v>352</v>
      </c>
      <c r="K1094" s="1">
        <v>427</v>
      </c>
    </row>
    <row r="1095" spans="1:11" ht="12.75">
      <c r="A1095" s="238" t="s">
        <v>1</v>
      </c>
      <c r="B1095" s="1">
        <v>1244</v>
      </c>
      <c r="C1095" s="1">
        <v>1395</v>
      </c>
      <c r="D1095" s="1">
        <v>1488</v>
      </c>
      <c r="E1095" s="1">
        <v>1621</v>
      </c>
      <c r="F1095" s="1">
        <v>1339</v>
      </c>
      <c r="G1095" s="1">
        <v>1266</v>
      </c>
      <c r="H1095" s="1">
        <v>1158</v>
      </c>
      <c r="I1095" s="1">
        <v>1503</v>
      </c>
      <c r="J1095" s="1">
        <v>1548</v>
      </c>
      <c r="K1095" s="1">
        <v>1567</v>
      </c>
    </row>
    <row r="1096" spans="1:11" ht="12.75">
      <c r="A1096" s="238" t="s">
        <v>18</v>
      </c>
      <c r="B1096" s="1">
        <v>12384</v>
      </c>
      <c r="C1096" s="1">
        <v>13689</v>
      </c>
      <c r="D1096" s="1">
        <v>12213</v>
      </c>
      <c r="E1096" s="1">
        <v>13514</v>
      </c>
      <c r="F1096" s="1">
        <v>12608</v>
      </c>
      <c r="G1096" s="1">
        <v>9480</v>
      </c>
      <c r="H1096" s="1">
        <v>11292</v>
      </c>
      <c r="I1096" s="1">
        <v>12057</v>
      </c>
      <c r="J1096" s="1">
        <v>10375</v>
      </c>
      <c r="K1096" s="1">
        <v>10748</v>
      </c>
    </row>
    <row r="1097" spans="1:11" ht="13.5" thickBot="1">
      <c r="A1097" s="239" t="s">
        <v>19</v>
      </c>
      <c r="B1097" s="6">
        <v>14</v>
      </c>
      <c r="C1097" s="6">
        <v>14</v>
      </c>
      <c r="D1097" s="6">
        <v>14</v>
      </c>
      <c r="E1097" s="6">
        <v>14</v>
      </c>
      <c r="F1097" s="6">
        <v>14</v>
      </c>
      <c r="G1097" s="6">
        <v>14</v>
      </c>
      <c r="H1097" s="6">
        <v>14</v>
      </c>
      <c r="I1097" s="6">
        <v>14</v>
      </c>
      <c r="J1097" s="6">
        <v>14</v>
      </c>
      <c r="K1097" s="6">
        <v>14</v>
      </c>
    </row>
    <row r="1098" spans="2:4" ht="12.75">
      <c r="B1098" s="174"/>
      <c r="D1098" s="4"/>
    </row>
    <row r="1099" ht="12.75">
      <c r="M1099" s="174"/>
    </row>
    <row r="1100" ht="12.75">
      <c r="A1100" s="3" t="s">
        <v>120</v>
      </c>
    </row>
    <row r="1101" spans="1:3" ht="12.75">
      <c r="A1101" s="363"/>
      <c r="B1101" s="261" t="s">
        <v>91</v>
      </c>
      <c r="C1101" s="261" t="s">
        <v>119</v>
      </c>
    </row>
    <row r="1102" spans="1:3" ht="13.5" thickBot="1">
      <c r="A1102" s="364" t="s">
        <v>90</v>
      </c>
      <c r="B1102" s="257" t="s">
        <v>113</v>
      </c>
      <c r="C1102" s="257" t="s">
        <v>118</v>
      </c>
    </row>
    <row r="1103" spans="1:3" ht="13.5" thickTop="1">
      <c r="A1103" s="241" t="s">
        <v>6</v>
      </c>
      <c r="B1103" s="121">
        <f>AVERAGE($B$1067:$K$1080)</f>
        <v>845.4285714285714</v>
      </c>
      <c r="C1103" s="121">
        <f aca="true" t="shared" si="42" ref="C1103:C1115">AVERAGE(B1085:K1085)</f>
        <v>845.4285714285713</v>
      </c>
    </row>
    <row r="1104" spans="1:3" ht="12.75">
      <c r="A1104" s="241" t="s">
        <v>11</v>
      </c>
      <c r="B1104" s="121">
        <f>B1107/SQRT(B1115)</f>
        <v>24.87816797545011</v>
      </c>
      <c r="C1104" s="121">
        <f t="shared" si="42"/>
        <v>75.7228100327724</v>
      </c>
    </row>
    <row r="1105" spans="1:3" ht="12.75">
      <c r="A1105" s="241" t="s">
        <v>12</v>
      </c>
      <c r="B1105" s="121">
        <f>MEDIAN($B$1067:$K$1080)</f>
        <v>855</v>
      </c>
      <c r="C1105" s="121">
        <f t="shared" si="42"/>
        <v>836.4</v>
      </c>
    </row>
    <row r="1106" spans="1:3" ht="12.75">
      <c r="A1106" s="241" t="s">
        <v>13</v>
      </c>
      <c r="B1106" s="121">
        <f>MODE($B$1067:$K$1080)</f>
        <v>855</v>
      </c>
      <c r="C1106" s="121">
        <f t="shared" si="42"/>
        <v>713.1428571428571</v>
      </c>
    </row>
    <row r="1107" spans="1:3" ht="12.75">
      <c r="A1107" s="241" t="s">
        <v>14</v>
      </c>
      <c r="B1107" s="121">
        <f>STDEV($B$1067:$K$1080)</f>
        <v>294.3624532002334</v>
      </c>
      <c r="C1107" s="121">
        <f t="shared" si="42"/>
        <v>283.32881150640276</v>
      </c>
    </row>
    <row r="1108" spans="1:4" ht="12.75">
      <c r="A1108" s="241" t="s">
        <v>15</v>
      </c>
      <c r="B1108" s="157">
        <f>VAR($B$1067:$K$1080)</f>
        <v>86649.2538540596</v>
      </c>
      <c r="C1108" s="157">
        <f t="shared" si="42"/>
        <v>83581.29670329668</v>
      </c>
      <c r="D1108" s="4"/>
    </row>
    <row r="1109" spans="1:3" ht="12.75">
      <c r="A1109" s="241" t="s">
        <v>16</v>
      </c>
      <c r="B1109" s="121">
        <f>KURT($B$1067:$K$1080)</f>
        <v>-0.15319994527682823</v>
      </c>
      <c r="C1109" s="121">
        <f t="shared" si="42"/>
        <v>0.21988529773581983</v>
      </c>
    </row>
    <row r="1110" spans="1:3" ht="12.75">
      <c r="A1110" s="241" t="s">
        <v>17</v>
      </c>
      <c r="B1110" s="121">
        <f>SKEW($B$1067:$K$1080)</f>
        <v>0.28171450812809007</v>
      </c>
      <c r="C1110" s="121">
        <f t="shared" si="42"/>
        <v>0.3849832062604393</v>
      </c>
    </row>
    <row r="1111" spans="1:3" ht="12.75">
      <c r="A1111" s="241" t="s">
        <v>2</v>
      </c>
      <c r="B1111" s="121">
        <f>B1113-B1112</f>
        <v>1495</v>
      </c>
      <c r="C1111" s="121">
        <f t="shared" si="42"/>
        <v>1003.8</v>
      </c>
    </row>
    <row r="1112" spans="1:3" ht="12.75">
      <c r="A1112" s="241" t="s">
        <v>0</v>
      </c>
      <c r="B1112" s="121">
        <f>MIN($B$1067:$K$1080)</f>
        <v>126</v>
      </c>
      <c r="C1112" s="121">
        <f t="shared" si="42"/>
        <v>409.1</v>
      </c>
    </row>
    <row r="1113" spans="1:3" ht="12.75">
      <c r="A1113" s="241" t="s">
        <v>1</v>
      </c>
      <c r="B1113" s="121">
        <f>MAX($B$1067:$K$1080)</f>
        <v>1621</v>
      </c>
      <c r="C1113" s="121">
        <f t="shared" si="42"/>
        <v>1412.9</v>
      </c>
    </row>
    <row r="1114" spans="1:3" ht="12.75">
      <c r="A1114" s="241" t="s">
        <v>18</v>
      </c>
      <c r="B1114" s="131">
        <f>SUM($B$1067:$K$1080)</f>
        <v>118360</v>
      </c>
      <c r="C1114" s="121">
        <f t="shared" si="42"/>
        <v>11836</v>
      </c>
    </row>
    <row r="1115" spans="1:3" ht="12.75">
      <c r="A1115" s="271" t="s">
        <v>19</v>
      </c>
      <c r="B1115" s="114">
        <f>COUNT($B$1067:$K$1080)</f>
        <v>140</v>
      </c>
      <c r="C1115" s="171">
        <f t="shared" si="42"/>
        <v>14</v>
      </c>
    </row>
    <row r="1118" ht="12.75">
      <c r="A1118" s="3" t="s">
        <v>210</v>
      </c>
    </row>
    <row r="1119" spans="1:4" ht="13.5" thickBot="1">
      <c r="A1119" s="172" t="s">
        <v>121</v>
      </c>
      <c r="B1119" s="126"/>
      <c r="C1119" s="77"/>
      <c r="D1119" s="210"/>
    </row>
    <row r="1120" spans="1:4" ht="13.5" thickTop="1">
      <c r="A1120" s="370" t="s">
        <v>6</v>
      </c>
      <c r="B1120" s="66"/>
      <c r="C1120" s="121">
        <f>B1103</f>
        <v>845.4285714285714</v>
      </c>
      <c r="D1120" s="82"/>
    </row>
    <row r="1121" spans="1:4" ht="12.75">
      <c r="A1121" s="370" t="s">
        <v>122</v>
      </c>
      <c r="B1121" s="66"/>
      <c r="C1121" s="70">
        <v>280</v>
      </c>
      <c r="D1121" s="82"/>
    </row>
    <row r="1122" spans="1:4" ht="12.75">
      <c r="A1122" s="370" t="s">
        <v>123</v>
      </c>
      <c r="B1122" s="66"/>
      <c r="C1122" s="121">
        <f>B1107</f>
        <v>294.3624532002334</v>
      </c>
      <c r="D1122" s="82"/>
    </row>
    <row r="1123" spans="1:4" ht="12.75">
      <c r="A1123" s="370" t="s">
        <v>124</v>
      </c>
      <c r="B1123" s="66"/>
      <c r="C1123" s="111">
        <f>NORMSINV(0.025)</f>
        <v>-1.9599639845400545</v>
      </c>
      <c r="D1123" s="82"/>
    </row>
    <row r="1124" spans="1:4" ht="12.75">
      <c r="A1124" s="370" t="s">
        <v>68</v>
      </c>
      <c r="B1124" s="66"/>
      <c r="C1124" s="94">
        <f>C1120+C1123*(C1122/SQRT(C1121))</f>
        <v>810.9498232885815</v>
      </c>
      <c r="D1124" s="147">
        <f>C1120+C1123*(C1122/SQRT(14))</f>
        <v>691.2349221883474</v>
      </c>
    </row>
    <row r="1125" spans="1:4" ht="12.75">
      <c r="A1125" s="370" t="s">
        <v>69</v>
      </c>
      <c r="B1125" s="66"/>
      <c r="C1125" s="94">
        <f>C1120-C1123*(C1122/SQRT(C1121))</f>
        <v>879.9073195685614</v>
      </c>
      <c r="D1125" s="147">
        <f>C1120-C1123*(C1122/SQRT(14))</f>
        <v>999.6222206687955</v>
      </c>
    </row>
    <row r="1126" spans="1:4" ht="12.75">
      <c r="A1126" s="370" t="s">
        <v>126</v>
      </c>
      <c r="B1126" s="66"/>
      <c r="C1126" s="121">
        <f>(C1125-C1124)/2</f>
        <v>34.47874813998999</v>
      </c>
      <c r="D1126" s="147">
        <f>(D1125-D1124)/2</f>
        <v>154.1936492402241</v>
      </c>
    </row>
    <row r="1127" spans="1:4" ht="12.75">
      <c r="A1127" s="365" t="s">
        <v>125</v>
      </c>
      <c r="B1127" s="68"/>
      <c r="C1127" s="209">
        <f>C1126/C1120</f>
        <v>0.04078256792496281</v>
      </c>
      <c r="D1127" s="208">
        <f>D1126/C1120</f>
        <v>0.18238518835443876</v>
      </c>
    </row>
    <row r="1131" ht="12.75">
      <c r="A1131" s="3" t="s">
        <v>211</v>
      </c>
    </row>
    <row r="1132" spans="1:3" ht="13.5" thickBot="1">
      <c r="A1132" s="172" t="s">
        <v>127</v>
      </c>
      <c r="B1132" s="126"/>
      <c r="C1132" s="77"/>
    </row>
    <row r="1133" spans="1:3" ht="13.5" thickTop="1">
      <c r="A1133" s="370" t="s">
        <v>41</v>
      </c>
      <c r="B1133" s="66"/>
      <c r="C1133" s="121">
        <f>B1103</f>
        <v>845.4285714285714</v>
      </c>
    </row>
    <row r="1134" spans="1:3" ht="12.75">
      <c r="A1134" s="370" t="s">
        <v>131</v>
      </c>
      <c r="B1134" s="66"/>
      <c r="C1134" s="70">
        <v>14</v>
      </c>
    </row>
    <row r="1135" spans="1:3" ht="12.75">
      <c r="A1135" s="370" t="s">
        <v>130</v>
      </c>
      <c r="B1135" s="66"/>
      <c r="C1135" s="70">
        <v>285</v>
      </c>
    </row>
    <row r="1136" spans="1:3" ht="12.75">
      <c r="A1136" s="370" t="s">
        <v>8</v>
      </c>
      <c r="B1136" s="66"/>
      <c r="C1136" s="121">
        <f>B1107</f>
        <v>294.3624532002334</v>
      </c>
    </row>
    <row r="1137" spans="1:3" ht="12.75">
      <c r="A1137" s="370" t="s">
        <v>129</v>
      </c>
      <c r="B1137" s="66"/>
      <c r="C1137" s="70">
        <v>0.05</v>
      </c>
    </row>
    <row r="1138" spans="1:3" ht="12.75">
      <c r="A1138" s="370" t="s">
        <v>128</v>
      </c>
      <c r="B1138" s="66"/>
      <c r="C1138" s="85">
        <f>TINV(C1137,C1134-1)</f>
        <v>2.1603686522485352</v>
      </c>
    </row>
    <row r="1139" spans="1:3" ht="12.75">
      <c r="A1139" s="370" t="s">
        <v>68</v>
      </c>
      <c r="B1139" s="66"/>
      <c r="C1139" s="165">
        <f>$C$1133-$C$1135*(SQRT(1/$C$1134-1/($C$1134*$C$1135)))</f>
        <v>769.3928655304306</v>
      </c>
    </row>
    <row r="1140" spans="1:3" ht="12.75">
      <c r="A1140" s="370" t="s">
        <v>69</v>
      </c>
      <c r="B1140" s="66"/>
      <c r="C1140" s="165">
        <f>$C$1133+$C$1135*(SQRT(1/$C$1134-1/($C$1134*$C$1135)))</f>
        <v>921.4642773267122</v>
      </c>
    </row>
    <row r="1141" spans="1:3" ht="12.75">
      <c r="A1141" s="370" t="s">
        <v>132</v>
      </c>
      <c r="B1141" s="66"/>
      <c r="C1141" s="70">
        <f>COUNTIF($B$1085:$K$1085,"&lt;769,39")</f>
        <v>3</v>
      </c>
    </row>
    <row r="1142" spans="1:3" ht="12.75">
      <c r="A1142" s="365" t="s">
        <v>133</v>
      </c>
      <c r="B1142" s="68"/>
      <c r="C1142" s="71">
        <f>COUNTIF($B$1085:$K$1085,"&gt;921,46")</f>
        <v>2</v>
      </c>
    </row>
    <row r="1143" spans="1:3" ht="12.75">
      <c r="A1143" s="389"/>
      <c r="B1143" s="66"/>
      <c r="C1143" s="66"/>
    </row>
    <row r="1144" spans="1:3" ht="12.75">
      <c r="A1144" s="389"/>
      <c r="B1144" s="66"/>
      <c r="C1144" s="66"/>
    </row>
    <row r="1145" spans="1:11" ht="13.5" thickBot="1">
      <c r="A1145" s="422" t="s">
        <v>90</v>
      </c>
      <c r="B1145" s="419" t="s">
        <v>80</v>
      </c>
      <c r="C1145" s="418" t="s">
        <v>79</v>
      </c>
      <c r="D1145" s="419" t="s">
        <v>81</v>
      </c>
      <c r="E1145" s="418" t="s">
        <v>82</v>
      </c>
      <c r="F1145" s="419" t="s">
        <v>83</v>
      </c>
      <c r="G1145" s="418" t="s">
        <v>84</v>
      </c>
      <c r="H1145" s="419" t="s">
        <v>85</v>
      </c>
      <c r="I1145" s="418" t="s">
        <v>86</v>
      </c>
      <c r="J1145" s="419" t="s">
        <v>87</v>
      </c>
      <c r="K1145" s="423" t="s">
        <v>88</v>
      </c>
    </row>
    <row r="1146" spans="1:11" ht="13.5" thickTop="1">
      <c r="A1146" s="420" t="s">
        <v>41</v>
      </c>
      <c r="B1146" s="121">
        <f>B1085</f>
        <v>884.5714285714286</v>
      </c>
      <c r="C1146" s="121">
        <f aca="true" t="shared" si="43" ref="C1146:K1146">C1085</f>
        <v>977.7857142857143</v>
      </c>
      <c r="D1146" s="121">
        <f t="shared" si="43"/>
        <v>872.3571428571429</v>
      </c>
      <c r="E1146" s="121">
        <f t="shared" si="43"/>
        <v>965.2857142857143</v>
      </c>
      <c r="F1146" s="121">
        <f t="shared" si="43"/>
        <v>900.5714285714286</v>
      </c>
      <c r="G1146" s="121">
        <f t="shared" si="43"/>
        <v>677.1428571428571</v>
      </c>
      <c r="H1146" s="121">
        <f t="shared" si="43"/>
        <v>806.5714285714286</v>
      </c>
      <c r="I1146" s="121">
        <f t="shared" si="43"/>
        <v>861.2142857142857</v>
      </c>
      <c r="J1146" s="121">
        <f t="shared" si="43"/>
        <v>741.0714285714286</v>
      </c>
      <c r="K1146" s="121">
        <f t="shared" si="43"/>
        <v>767.7142857142857</v>
      </c>
    </row>
    <row r="1147" spans="1:11" ht="12.75">
      <c r="A1147" s="420" t="s">
        <v>287</v>
      </c>
      <c r="B1147" s="70" t="str">
        <f>IF(B1146&lt;$C$1139,"    Rebasa","     Bien")</f>
        <v>     Bien</v>
      </c>
      <c r="C1147" s="70" t="str">
        <f aca="true" t="shared" si="44" ref="C1147:K1147">IF(C1146&lt;$C$1139,"    Rebasa","     Bien")</f>
        <v>     Bien</v>
      </c>
      <c r="D1147" s="70" t="str">
        <f t="shared" si="44"/>
        <v>     Bien</v>
      </c>
      <c r="E1147" s="70" t="str">
        <f t="shared" si="44"/>
        <v>     Bien</v>
      </c>
      <c r="F1147" s="70" t="str">
        <f t="shared" si="44"/>
        <v>     Bien</v>
      </c>
      <c r="G1147" s="70" t="str">
        <f t="shared" si="44"/>
        <v>    Rebasa</v>
      </c>
      <c r="H1147" s="70" t="str">
        <f t="shared" si="44"/>
        <v>     Bien</v>
      </c>
      <c r="I1147" s="70" t="str">
        <f t="shared" si="44"/>
        <v>     Bien</v>
      </c>
      <c r="J1147" s="70" t="str">
        <f t="shared" si="44"/>
        <v>    Rebasa</v>
      </c>
      <c r="K1147" s="70" t="str">
        <f t="shared" si="44"/>
        <v>    Rebasa</v>
      </c>
    </row>
    <row r="1148" spans="1:11" ht="12.75">
      <c r="A1148" s="421" t="s">
        <v>288</v>
      </c>
      <c r="B1148" s="71" t="str">
        <f>IF(B1146&gt;$C$1140,"    Rebasa","     Bien")</f>
        <v>     Bien</v>
      </c>
      <c r="C1148" s="71" t="str">
        <f aca="true" t="shared" si="45" ref="C1148:K1148">IF(C1146&gt;$C$1140,"    Rebasa","     Bien")</f>
        <v>    Rebasa</v>
      </c>
      <c r="D1148" s="71" t="str">
        <f t="shared" si="45"/>
        <v>     Bien</v>
      </c>
      <c r="E1148" s="71" t="str">
        <f t="shared" si="45"/>
        <v>    Rebasa</v>
      </c>
      <c r="F1148" s="71" t="str">
        <f t="shared" si="45"/>
        <v>     Bien</v>
      </c>
      <c r="G1148" s="71" t="str">
        <f t="shared" si="45"/>
        <v>     Bien</v>
      </c>
      <c r="H1148" s="71" t="str">
        <f t="shared" si="45"/>
        <v>     Bien</v>
      </c>
      <c r="I1148" s="71" t="str">
        <f t="shared" si="45"/>
        <v>     Bien</v>
      </c>
      <c r="J1148" s="71" t="str">
        <f t="shared" si="45"/>
        <v>     Bien</v>
      </c>
      <c r="K1148" s="71" t="str">
        <f t="shared" si="45"/>
        <v>     Bien</v>
      </c>
    </row>
    <row r="1149" spans="1:11" ht="12.75">
      <c r="A1149" s="417"/>
      <c r="B1149" s="66"/>
      <c r="C1149" s="66"/>
      <c r="D1149" s="66"/>
      <c r="E1149" s="66"/>
      <c r="F1149" s="66"/>
      <c r="G1149" s="66"/>
      <c r="H1149" s="66"/>
      <c r="I1149" s="66"/>
      <c r="J1149" s="66"/>
      <c r="K1149" s="66"/>
    </row>
    <row r="1151" spans="1:3" ht="13.5" thickBot="1">
      <c r="A1151" s="129" t="s">
        <v>134</v>
      </c>
      <c r="B1151" s="126"/>
      <c r="C1151" s="77"/>
    </row>
    <row r="1152" spans="1:3" ht="13.5" thickTop="1">
      <c r="A1152" s="370" t="s">
        <v>135</v>
      </c>
      <c r="B1152" s="66"/>
      <c r="C1152" s="121">
        <f>B1085</f>
        <v>884.5714285714286</v>
      </c>
    </row>
    <row r="1153" spans="1:3" ht="12.75">
      <c r="A1153" s="370" t="s">
        <v>136</v>
      </c>
      <c r="B1153" s="66"/>
      <c r="C1153" s="121">
        <f>C1085</f>
        <v>977.7857142857143</v>
      </c>
    </row>
    <row r="1154" spans="1:3" ht="12.75">
      <c r="A1154" s="370" t="s">
        <v>137</v>
      </c>
      <c r="B1154" s="66"/>
      <c r="C1154" s="115">
        <v>14</v>
      </c>
    </row>
    <row r="1155" spans="1:3" ht="12.75">
      <c r="A1155" s="370" t="s">
        <v>138</v>
      </c>
      <c r="B1155" s="66"/>
      <c r="C1155" s="70">
        <v>14</v>
      </c>
    </row>
    <row r="1156" spans="1:3" ht="12.75">
      <c r="A1156" s="370" t="s">
        <v>139</v>
      </c>
      <c r="B1156" s="66"/>
      <c r="C1156" s="157">
        <f>B1090</f>
        <v>53269.186813186854</v>
      </c>
    </row>
    <row r="1157" spans="1:4" ht="12.75">
      <c r="A1157" s="370" t="s">
        <v>140</v>
      </c>
      <c r="B1157" s="66"/>
      <c r="C1157" s="157">
        <f>C1090</f>
        <v>63915.25824175818</v>
      </c>
      <c r="D1157" s="174"/>
    </row>
    <row r="1158" spans="1:3" ht="12.75">
      <c r="A1158" s="370" t="s">
        <v>141</v>
      </c>
      <c r="B1158" s="66"/>
      <c r="C1158" s="157">
        <f>((C1154-1)*C1156+(C1155-1)*C1157)/((C1154-1)+(C1155-1))</f>
        <v>58592.22252747252</v>
      </c>
    </row>
    <row r="1159" spans="1:3" ht="12.75">
      <c r="A1159" s="370" t="s">
        <v>145</v>
      </c>
      <c r="B1159" s="66"/>
      <c r="C1159" s="131">
        <f>C1154-1+C1155-1</f>
        <v>26</v>
      </c>
    </row>
    <row r="1160" spans="1:3" ht="12.75">
      <c r="A1160" s="370" t="s">
        <v>142</v>
      </c>
      <c r="B1160" s="66"/>
      <c r="C1160" s="85">
        <f>SQRT(C1158*(1/C1154+1/C1155))</f>
        <v>91.48943930271211</v>
      </c>
    </row>
    <row r="1161" spans="1:3" ht="12.75">
      <c r="A1161" s="370" t="s">
        <v>144</v>
      </c>
      <c r="B1161" s="66"/>
      <c r="C1161" s="124">
        <f>(ABS(C1152-C1153))/C1160</f>
        <v>1.0188529564146376</v>
      </c>
    </row>
    <row r="1162" spans="1:3" ht="12.75">
      <c r="A1162" s="370" t="s">
        <v>143</v>
      </c>
      <c r="B1162" s="66"/>
      <c r="C1162" s="133">
        <f>TDIST(C1161,C1159,2)</f>
        <v>0.31766030408879276</v>
      </c>
    </row>
    <row r="1163" spans="1:3" ht="12.75">
      <c r="A1163" s="365" t="s">
        <v>146</v>
      </c>
      <c r="B1163" s="68"/>
      <c r="C1163" s="188">
        <f>TINV(0.05,C1159)</f>
        <v>2.055529418480689</v>
      </c>
    </row>
    <row r="1164" spans="1:3" ht="12.75">
      <c r="A1164" s="389"/>
      <c r="B1164" s="66"/>
      <c r="C1164" s="83"/>
    </row>
    <row r="1186" ht="12.75">
      <c r="A1186" s="424">
        <f>TTEST(B1067:B1080,C1067:C1080,2,2)</f>
        <v>0.31766030408879276</v>
      </c>
    </row>
    <row r="1191" ht="12.75">
      <c r="A1191" s="3" t="s">
        <v>212</v>
      </c>
    </row>
    <row r="1192" spans="1:3" ht="12.75">
      <c r="A1192" s="320" t="s">
        <v>147</v>
      </c>
      <c r="B1192" s="79"/>
      <c r="C1192" s="211">
        <f>C1108</f>
        <v>83581.29670329668</v>
      </c>
    </row>
    <row r="1193" spans="1:3" ht="12.75">
      <c r="A1193" s="370" t="s">
        <v>148</v>
      </c>
      <c r="B1193" s="66"/>
      <c r="C1193" s="133">
        <f>SQRT(C1192*2/C1155)</f>
        <v>109.27115467188996</v>
      </c>
    </row>
    <row r="1194" spans="1:3" ht="12.75">
      <c r="A1194" s="370" t="s">
        <v>149</v>
      </c>
      <c r="B1194" s="66"/>
      <c r="C1194" s="167">
        <f>SUM(B1097:K1097)-COUNT(B1097:K1097)</f>
        <v>130</v>
      </c>
    </row>
    <row r="1195" spans="1:3" ht="12.75">
      <c r="A1195" s="365" t="s">
        <v>150</v>
      </c>
      <c r="B1195" s="68"/>
      <c r="C1195" s="212">
        <f>TINV(0.05,C1194)</f>
        <v>1.978380378208128</v>
      </c>
    </row>
    <row r="1213" ht="12.75">
      <c r="A1213" t="s">
        <v>151</v>
      </c>
    </row>
    <row r="1214" spans="1:3" ht="12.75">
      <c r="A1214" s="73"/>
      <c r="B1214" s="384"/>
      <c r="C1214" s="321" t="s">
        <v>282</v>
      </c>
    </row>
    <row r="1215" spans="1:3" ht="13.5" thickBot="1">
      <c r="A1215" s="383" t="s">
        <v>118</v>
      </c>
      <c r="B1215" s="324" t="s">
        <v>41</v>
      </c>
      <c r="C1215" s="328" t="s">
        <v>283</v>
      </c>
    </row>
    <row r="1216" spans="1:3" ht="13.5" thickTop="1">
      <c r="A1216" s="70" t="s">
        <v>79</v>
      </c>
      <c r="B1216" s="170">
        <v>977.7857142857143</v>
      </c>
      <c r="C1216" s="385" t="s">
        <v>277</v>
      </c>
    </row>
    <row r="1217" spans="1:3" ht="12.75">
      <c r="A1217" s="70" t="s">
        <v>82</v>
      </c>
      <c r="B1217" s="170">
        <v>965.2857142857143</v>
      </c>
      <c r="C1217" s="386" t="s">
        <v>277</v>
      </c>
    </row>
    <row r="1218" spans="1:3" ht="12.75">
      <c r="A1218" s="70" t="s">
        <v>83</v>
      </c>
      <c r="B1218" s="170">
        <v>900.5714285714286</v>
      </c>
      <c r="C1218" s="387" t="s">
        <v>278</v>
      </c>
    </row>
    <row r="1219" spans="1:3" ht="12.75">
      <c r="A1219" s="70" t="s">
        <v>80</v>
      </c>
      <c r="B1219" s="170">
        <v>884.5714285714286</v>
      </c>
      <c r="C1219" s="387" t="s">
        <v>279</v>
      </c>
    </row>
    <row r="1220" spans="1:3" ht="12.75">
      <c r="A1220" s="70" t="s">
        <v>81</v>
      </c>
      <c r="B1220" s="170">
        <v>872.3571428571429</v>
      </c>
      <c r="C1220" s="387" t="s">
        <v>279</v>
      </c>
    </row>
    <row r="1221" spans="1:3" ht="12.75">
      <c r="A1221" s="70" t="s">
        <v>86</v>
      </c>
      <c r="B1221" s="170">
        <v>861.2142857142857</v>
      </c>
      <c r="C1221" s="387" t="s">
        <v>279</v>
      </c>
    </row>
    <row r="1222" spans="1:3" ht="12.75">
      <c r="A1222" s="70" t="s">
        <v>85</v>
      </c>
      <c r="B1222" s="170">
        <v>806.5714285714286</v>
      </c>
      <c r="C1222" s="387" t="s">
        <v>279</v>
      </c>
    </row>
    <row r="1223" spans="1:3" ht="12.75">
      <c r="A1223" s="70" t="s">
        <v>88</v>
      </c>
      <c r="B1223" s="170">
        <v>767.7142857142857</v>
      </c>
      <c r="C1223" s="387" t="s">
        <v>279</v>
      </c>
    </row>
    <row r="1224" spans="1:3" ht="12.75">
      <c r="A1224" s="70" t="s">
        <v>87</v>
      </c>
      <c r="B1224" s="170">
        <v>741.0714285714286</v>
      </c>
      <c r="C1224" s="387" t="s">
        <v>280</v>
      </c>
    </row>
    <row r="1225" spans="1:3" ht="12.75">
      <c r="A1225" s="71" t="s">
        <v>84</v>
      </c>
      <c r="B1225" s="382">
        <v>677.1428571428571</v>
      </c>
      <c r="C1225" s="388" t="s">
        <v>281</v>
      </c>
    </row>
    <row r="1228" ht="12.75">
      <c r="A1228" s="3" t="s">
        <v>213</v>
      </c>
    </row>
    <row r="1229" spans="1:8" ht="12.75">
      <c r="A1229" t="s">
        <v>152</v>
      </c>
      <c r="H1229" s="4"/>
    </row>
    <row r="1230" spans="1:7" ht="12.75">
      <c r="A1230" s="320"/>
      <c r="B1230" s="354"/>
      <c r="C1230" s="355"/>
      <c r="D1230" s="354"/>
      <c r="E1230" s="381" t="s">
        <v>90</v>
      </c>
      <c r="F1230" s="484" t="s">
        <v>156</v>
      </c>
      <c r="G1230" s="485"/>
    </row>
    <row r="1231" spans="1:7" ht="12.75">
      <c r="A1231" s="365" t="s">
        <v>153</v>
      </c>
      <c r="B1231" s="366" t="s">
        <v>135</v>
      </c>
      <c r="C1231" s="367" t="s">
        <v>136</v>
      </c>
      <c r="D1231" s="366" t="s">
        <v>154</v>
      </c>
      <c r="E1231" s="367" t="s">
        <v>275</v>
      </c>
      <c r="F1231" s="368" t="s">
        <v>50</v>
      </c>
      <c r="G1231" s="369" t="s">
        <v>276</v>
      </c>
    </row>
    <row r="1232" spans="1:7" ht="12.75">
      <c r="A1232" s="370" t="s">
        <v>155</v>
      </c>
      <c r="B1232" s="121">
        <f>B1216</f>
        <v>977.7857142857143</v>
      </c>
      <c r="C1232" s="170">
        <f aca="true" t="shared" si="46" ref="C1232:C1240">B1217</f>
        <v>965.2857142857143</v>
      </c>
      <c r="D1232" s="121">
        <f aca="true" t="shared" si="47" ref="D1232:D1242">B1232-C1232</f>
        <v>12.5</v>
      </c>
      <c r="E1232" s="83">
        <f aca="true" t="shared" si="48" ref="E1232:E1242">D1232/$C$1193</f>
        <v>0.11439432517697765</v>
      </c>
      <c r="F1232" s="85">
        <f aca="true" t="shared" si="49" ref="F1232:F1242">TDIST(E1232,$C$1194,2)</f>
        <v>0.9091017024509203</v>
      </c>
      <c r="G1232" s="178" t="str">
        <f aca="true" t="shared" si="50" ref="G1232:G1242">IF(E1232&gt;=$C$1195,"   Significativo","NS")</f>
        <v>NS</v>
      </c>
    </row>
    <row r="1233" spans="1:7" ht="12.75">
      <c r="A1233" s="370" t="s">
        <v>157</v>
      </c>
      <c r="B1233" s="121">
        <f aca="true" t="shared" si="51" ref="B1233:B1240">B1232</f>
        <v>977.7857142857143</v>
      </c>
      <c r="C1233" s="170">
        <f t="shared" si="46"/>
        <v>900.5714285714286</v>
      </c>
      <c r="D1233" s="121">
        <f t="shared" si="47"/>
        <v>77.21428571428578</v>
      </c>
      <c r="E1233" s="83">
        <f t="shared" si="48"/>
        <v>0.7066300886646454</v>
      </c>
      <c r="F1233" s="85">
        <f t="shared" si="49"/>
        <v>0.48106099685915527</v>
      </c>
      <c r="G1233" s="178" t="str">
        <f t="shared" si="50"/>
        <v>NS</v>
      </c>
    </row>
    <row r="1234" spans="1:7" ht="12.75">
      <c r="A1234" s="370" t="s">
        <v>158</v>
      </c>
      <c r="B1234" s="121">
        <f t="shared" si="51"/>
        <v>977.7857142857143</v>
      </c>
      <c r="C1234" s="170">
        <f t="shared" si="46"/>
        <v>884.5714285714286</v>
      </c>
      <c r="D1234" s="121">
        <f t="shared" si="47"/>
        <v>93.21428571428578</v>
      </c>
      <c r="E1234" s="83">
        <f t="shared" si="48"/>
        <v>0.8530548248911768</v>
      </c>
      <c r="F1234" s="85">
        <f t="shared" si="49"/>
        <v>0.39519789569457486</v>
      </c>
      <c r="G1234" s="178" t="str">
        <f t="shared" si="50"/>
        <v>NS</v>
      </c>
    </row>
    <row r="1235" spans="1:7" ht="12.75">
      <c r="A1235" s="370" t="s">
        <v>159</v>
      </c>
      <c r="B1235" s="121">
        <f t="shared" si="51"/>
        <v>977.7857142857143</v>
      </c>
      <c r="C1235" s="170">
        <f t="shared" si="46"/>
        <v>872.3571428571429</v>
      </c>
      <c r="D1235" s="121">
        <f t="shared" si="47"/>
        <v>105.42857142857144</v>
      </c>
      <c r="E1235" s="83">
        <f t="shared" si="48"/>
        <v>0.9648344226355373</v>
      </c>
      <c r="F1235" s="85">
        <f t="shared" si="49"/>
        <v>0.33641914235532744</v>
      </c>
      <c r="G1235" s="178" t="str">
        <f t="shared" si="50"/>
        <v>NS</v>
      </c>
    </row>
    <row r="1236" spans="1:7" ht="12.75">
      <c r="A1236" s="370" t="s">
        <v>160</v>
      </c>
      <c r="B1236" s="121">
        <f t="shared" si="51"/>
        <v>977.7857142857143</v>
      </c>
      <c r="C1236" s="170">
        <f t="shared" si="46"/>
        <v>861.2142857142857</v>
      </c>
      <c r="D1236" s="121">
        <f t="shared" si="47"/>
        <v>116.57142857142867</v>
      </c>
      <c r="E1236" s="83">
        <f t="shared" si="48"/>
        <v>1.0668087925075866</v>
      </c>
      <c r="F1236" s="85">
        <f t="shared" si="49"/>
        <v>0.28803536863269985</v>
      </c>
      <c r="G1236" s="178" t="str">
        <f t="shared" si="50"/>
        <v>NS</v>
      </c>
    </row>
    <row r="1237" spans="1:7" ht="12.75">
      <c r="A1237" s="370" t="s">
        <v>161</v>
      </c>
      <c r="B1237" s="121">
        <f t="shared" si="51"/>
        <v>977.7857142857143</v>
      </c>
      <c r="C1237" s="170">
        <f t="shared" si="46"/>
        <v>806.5714285714286</v>
      </c>
      <c r="D1237" s="121">
        <f t="shared" si="47"/>
        <v>171.21428571428578</v>
      </c>
      <c r="E1237" s="83">
        <f t="shared" si="48"/>
        <v>1.5668754139955172</v>
      </c>
      <c r="F1237" s="85">
        <f t="shared" si="49"/>
        <v>0.11957478704599034</v>
      </c>
      <c r="G1237" s="178" t="str">
        <f t="shared" si="50"/>
        <v>NS</v>
      </c>
    </row>
    <row r="1238" spans="1:7" ht="12.75">
      <c r="A1238" s="370" t="s">
        <v>162</v>
      </c>
      <c r="B1238" s="121">
        <f t="shared" si="51"/>
        <v>977.7857142857143</v>
      </c>
      <c r="C1238" s="170">
        <f t="shared" si="46"/>
        <v>767.7142857142857</v>
      </c>
      <c r="D1238" s="121">
        <f t="shared" si="47"/>
        <v>210.07142857142867</v>
      </c>
      <c r="E1238" s="83">
        <f t="shared" si="48"/>
        <v>1.9224783448313796</v>
      </c>
      <c r="F1238" s="85">
        <f t="shared" si="49"/>
        <v>0.05673306632321826</v>
      </c>
      <c r="G1238" s="178" t="str">
        <f t="shared" si="50"/>
        <v>NS</v>
      </c>
    </row>
    <row r="1239" spans="1:7" ht="12.75">
      <c r="A1239" s="370" t="s">
        <v>163</v>
      </c>
      <c r="B1239" s="371">
        <f t="shared" si="51"/>
        <v>977.7857142857143</v>
      </c>
      <c r="C1239" s="372">
        <f t="shared" si="46"/>
        <v>741.0714285714286</v>
      </c>
      <c r="D1239" s="371">
        <f t="shared" si="47"/>
        <v>236.71428571428578</v>
      </c>
      <c r="E1239" s="373">
        <f t="shared" si="48"/>
        <v>2.1663016779228803</v>
      </c>
      <c r="F1239" s="374">
        <f t="shared" si="49"/>
        <v>0.03211215287091185</v>
      </c>
      <c r="G1239" s="375" t="str">
        <f t="shared" si="50"/>
        <v>   Significativo</v>
      </c>
    </row>
    <row r="1240" spans="1:7" ht="12.75">
      <c r="A1240" s="370" t="s">
        <v>164</v>
      </c>
      <c r="B1240" s="371">
        <f t="shared" si="51"/>
        <v>977.7857142857143</v>
      </c>
      <c r="C1240" s="372">
        <f t="shared" si="46"/>
        <v>677.1428571428571</v>
      </c>
      <c r="D1240" s="371">
        <f t="shared" si="47"/>
        <v>300.6428571428572</v>
      </c>
      <c r="E1240" s="373">
        <f t="shared" si="48"/>
        <v>2.7513469409708518</v>
      </c>
      <c r="F1240" s="374">
        <f t="shared" si="49"/>
        <v>0.006782815047610925</v>
      </c>
      <c r="G1240" s="375" t="str">
        <f t="shared" si="50"/>
        <v>   Significativo</v>
      </c>
    </row>
    <row r="1241" spans="1:7" ht="12.75">
      <c r="A1241" s="370" t="s">
        <v>172</v>
      </c>
      <c r="B1241" s="121">
        <f>C1232</f>
        <v>965.2857142857143</v>
      </c>
      <c r="C1241" s="170">
        <f>C1233</f>
        <v>900.5714285714286</v>
      </c>
      <c r="D1241" s="121">
        <f t="shared" si="47"/>
        <v>64.71428571428578</v>
      </c>
      <c r="E1241" s="83">
        <f t="shared" si="48"/>
        <v>0.5922357634876677</v>
      </c>
      <c r="F1241" s="85">
        <f t="shared" si="49"/>
        <v>0.5547213859219398</v>
      </c>
      <c r="G1241" s="178" t="str">
        <f t="shared" si="50"/>
        <v>NS</v>
      </c>
    </row>
    <row r="1242" spans="1:7" ht="12.75">
      <c r="A1242" s="370" t="s">
        <v>165</v>
      </c>
      <c r="B1242" s="121">
        <f>B1241</f>
        <v>965.2857142857143</v>
      </c>
      <c r="C1242" s="170">
        <f>C1234</f>
        <v>884.5714285714286</v>
      </c>
      <c r="D1242" s="121">
        <f t="shared" si="47"/>
        <v>80.71428571428578</v>
      </c>
      <c r="E1242" s="83">
        <f t="shared" si="48"/>
        <v>0.7386604997141991</v>
      </c>
      <c r="F1242" s="85">
        <f t="shared" si="49"/>
        <v>0.46144467941077494</v>
      </c>
      <c r="G1242" s="178" t="str">
        <f t="shared" si="50"/>
        <v>NS</v>
      </c>
    </row>
    <row r="1243" spans="1:7" ht="12.75">
      <c r="A1243" s="370" t="s">
        <v>166</v>
      </c>
      <c r="B1243" s="121">
        <f aca="true" t="shared" si="52" ref="B1243:B1248">B1242</f>
        <v>965.2857142857143</v>
      </c>
      <c r="C1243" s="170">
        <f aca="true" t="shared" si="53" ref="C1243:C1248">C1235</f>
        <v>872.3571428571429</v>
      </c>
      <c r="D1243" s="121">
        <f aca="true" t="shared" si="54" ref="D1243:D1249">B1243-C1243</f>
        <v>92.92857142857144</v>
      </c>
      <c r="E1243" s="83">
        <f aca="true" t="shared" si="55" ref="E1243:E1275">D1243/$C$1193</f>
        <v>0.8504400974585596</v>
      </c>
      <c r="F1243" s="85">
        <f aca="true" t="shared" si="56" ref="F1243:F1275">TDIST(E1243,$C$1194,2)</f>
        <v>0.3966440883766621</v>
      </c>
      <c r="G1243" s="178" t="str">
        <f aca="true" t="shared" si="57" ref="G1243:G1249">IF(E1243&gt;=$C$1195,"   Significativo","NS")</f>
        <v>NS</v>
      </c>
    </row>
    <row r="1244" spans="1:7" ht="12.75">
      <c r="A1244" s="370" t="s">
        <v>167</v>
      </c>
      <c r="B1244" s="121">
        <f t="shared" si="52"/>
        <v>965.2857142857143</v>
      </c>
      <c r="C1244" s="170">
        <f t="shared" si="53"/>
        <v>861.2142857142857</v>
      </c>
      <c r="D1244" s="121">
        <f t="shared" si="54"/>
        <v>104.07142857142867</v>
      </c>
      <c r="E1244" s="83">
        <f t="shared" si="55"/>
        <v>0.9524144673306091</v>
      </c>
      <c r="F1244" s="85">
        <f t="shared" si="56"/>
        <v>0.34265429836312933</v>
      </c>
      <c r="G1244" s="178" t="str">
        <f t="shared" si="57"/>
        <v>NS</v>
      </c>
    </row>
    <row r="1245" spans="1:7" ht="12.75">
      <c r="A1245" s="370" t="s">
        <v>168</v>
      </c>
      <c r="B1245" s="121">
        <f t="shared" si="52"/>
        <v>965.2857142857143</v>
      </c>
      <c r="C1245" s="170">
        <f t="shared" si="53"/>
        <v>806.5714285714286</v>
      </c>
      <c r="D1245" s="121">
        <f t="shared" si="54"/>
        <v>158.71428571428578</v>
      </c>
      <c r="E1245" s="83">
        <f t="shared" si="55"/>
        <v>1.4524810888185395</v>
      </c>
      <c r="F1245" s="85">
        <f t="shared" si="56"/>
        <v>0.1487772674429737</v>
      </c>
      <c r="G1245" s="178" t="str">
        <f t="shared" si="57"/>
        <v>NS</v>
      </c>
    </row>
    <row r="1246" spans="1:7" ht="12.75">
      <c r="A1246" s="370" t="s">
        <v>169</v>
      </c>
      <c r="B1246" s="121">
        <f t="shared" si="52"/>
        <v>965.2857142857143</v>
      </c>
      <c r="C1246" s="170">
        <f t="shared" si="53"/>
        <v>767.7142857142857</v>
      </c>
      <c r="D1246" s="121">
        <f t="shared" si="54"/>
        <v>197.57142857142867</v>
      </c>
      <c r="E1246" s="83">
        <f t="shared" si="55"/>
        <v>1.808084019654402</v>
      </c>
      <c r="F1246" s="85">
        <f t="shared" si="56"/>
        <v>0.07290512748875635</v>
      </c>
      <c r="G1246" s="178" t="str">
        <f t="shared" si="57"/>
        <v>NS</v>
      </c>
    </row>
    <row r="1247" spans="1:7" ht="12.75">
      <c r="A1247" s="370" t="s">
        <v>170</v>
      </c>
      <c r="B1247" s="371">
        <f t="shared" si="52"/>
        <v>965.2857142857143</v>
      </c>
      <c r="C1247" s="372">
        <f t="shared" si="53"/>
        <v>741.0714285714286</v>
      </c>
      <c r="D1247" s="371">
        <f t="shared" si="54"/>
        <v>224.21428571428578</v>
      </c>
      <c r="E1247" s="373">
        <f t="shared" si="55"/>
        <v>2.0519073527459026</v>
      </c>
      <c r="F1247" s="374">
        <f t="shared" si="56"/>
        <v>0.04218621837810245</v>
      </c>
      <c r="G1247" s="375" t="str">
        <f t="shared" si="57"/>
        <v>   Significativo</v>
      </c>
    </row>
    <row r="1248" spans="1:7" ht="12.75">
      <c r="A1248" s="370" t="s">
        <v>171</v>
      </c>
      <c r="B1248" s="371">
        <f t="shared" si="52"/>
        <v>965.2857142857143</v>
      </c>
      <c r="C1248" s="372">
        <f t="shared" si="53"/>
        <v>677.1428571428571</v>
      </c>
      <c r="D1248" s="371">
        <f t="shared" si="54"/>
        <v>288.1428571428572</v>
      </c>
      <c r="E1248" s="373">
        <f t="shared" si="55"/>
        <v>2.636952615793874</v>
      </c>
      <c r="F1248" s="374">
        <f t="shared" si="56"/>
        <v>0.009385081904884391</v>
      </c>
      <c r="G1248" s="375" t="str">
        <f t="shared" si="57"/>
        <v>   Significativo</v>
      </c>
    </row>
    <row r="1249" spans="1:7" ht="12.75">
      <c r="A1249" s="370" t="s">
        <v>179</v>
      </c>
      <c r="B1249" s="121">
        <f>C1241</f>
        <v>900.5714285714286</v>
      </c>
      <c r="C1249" s="170">
        <f>C1242</f>
        <v>884.5714285714286</v>
      </c>
      <c r="D1249" s="121">
        <f t="shared" si="54"/>
        <v>16</v>
      </c>
      <c r="E1249" s="83">
        <f t="shared" si="55"/>
        <v>0.14642473622653138</v>
      </c>
      <c r="F1249" s="85">
        <f t="shared" si="56"/>
        <v>0.883812920592654</v>
      </c>
      <c r="G1249" s="178" t="str">
        <f t="shared" si="57"/>
        <v>NS</v>
      </c>
    </row>
    <row r="1250" spans="1:7" ht="12.75">
      <c r="A1250" s="370" t="s">
        <v>173</v>
      </c>
      <c r="B1250" s="121">
        <f aca="true" t="shared" si="58" ref="B1250:B1255">B1249</f>
        <v>900.5714285714286</v>
      </c>
      <c r="C1250" s="170">
        <f aca="true" t="shared" si="59" ref="C1250:C1255">C1243</f>
        <v>872.3571428571429</v>
      </c>
      <c r="D1250" s="121">
        <f aca="true" t="shared" si="60" ref="D1250:D1256">B1250-C1250</f>
        <v>28.214285714285666</v>
      </c>
      <c r="E1250" s="83">
        <f t="shared" si="55"/>
        <v>0.25820433397089193</v>
      </c>
      <c r="F1250" s="85">
        <f t="shared" si="56"/>
        <v>0.796657542145845</v>
      </c>
      <c r="G1250" s="178" t="str">
        <f aca="true" t="shared" si="61" ref="G1250:G1256">IF(E1250&gt;=$C$1195,"   Significativo","NS")</f>
        <v>NS</v>
      </c>
    </row>
    <row r="1251" spans="1:7" ht="12.75">
      <c r="A1251" s="370" t="s">
        <v>174</v>
      </c>
      <c r="B1251" s="121">
        <f t="shared" si="58"/>
        <v>900.5714285714286</v>
      </c>
      <c r="C1251" s="170">
        <f t="shared" si="59"/>
        <v>861.2142857142857</v>
      </c>
      <c r="D1251" s="121">
        <f t="shared" si="60"/>
        <v>39.35714285714289</v>
      </c>
      <c r="E1251" s="83">
        <f t="shared" si="55"/>
        <v>0.3601787038429413</v>
      </c>
      <c r="F1251" s="85">
        <f t="shared" si="56"/>
        <v>0.7192980088303409</v>
      </c>
      <c r="G1251" s="178" t="str">
        <f t="shared" si="61"/>
        <v>NS</v>
      </c>
    </row>
    <row r="1252" spans="1:7" ht="12.75">
      <c r="A1252" s="370" t="s">
        <v>175</v>
      </c>
      <c r="B1252" s="121">
        <f t="shared" si="58"/>
        <v>900.5714285714286</v>
      </c>
      <c r="C1252" s="170">
        <f t="shared" si="59"/>
        <v>806.5714285714286</v>
      </c>
      <c r="D1252" s="121">
        <f t="shared" si="60"/>
        <v>94</v>
      </c>
      <c r="E1252" s="83">
        <f t="shared" si="55"/>
        <v>0.8602453253308718</v>
      </c>
      <c r="F1252" s="85">
        <f t="shared" si="56"/>
        <v>0.3912375221943114</v>
      </c>
      <c r="G1252" s="178" t="str">
        <f t="shared" si="61"/>
        <v>NS</v>
      </c>
    </row>
    <row r="1253" spans="1:7" ht="12.75">
      <c r="A1253" s="370" t="s">
        <v>176</v>
      </c>
      <c r="B1253" s="121">
        <f t="shared" si="58"/>
        <v>900.5714285714286</v>
      </c>
      <c r="C1253" s="170">
        <f t="shared" si="59"/>
        <v>767.7142857142857</v>
      </c>
      <c r="D1253" s="121">
        <f t="shared" si="60"/>
        <v>132.8571428571429</v>
      </c>
      <c r="E1253" s="83">
        <f t="shared" si="55"/>
        <v>1.215848256166734</v>
      </c>
      <c r="F1253" s="85">
        <f t="shared" si="56"/>
        <v>0.22624597130994262</v>
      </c>
      <c r="G1253" s="178" t="str">
        <f t="shared" si="61"/>
        <v>NS</v>
      </c>
    </row>
    <row r="1254" spans="1:7" ht="12.75">
      <c r="A1254" s="370" t="s">
        <v>177</v>
      </c>
      <c r="B1254" s="121">
        <f t="shared" si="58"/>
        <v>900.5714285714286</v>
      </c>
      <c r="C1254" s="170">
        <f t="shared" si="59"/>
        <v>741.0714285714286</v>
      </c>
      <c r="D1254" s="121">
        <f t="shared" si="60"/>
        <v>159.5</v>
      </c>
      <c r="E1254" s="83">
        <f t="shared" si="55"/>
        <v>1.4596715892582348</v>
      </c>
      <c r="F1254" s="85">
        <f t="shared" si="56"/>
        <v>0.14679263749480098</v>
      </c>
      <c r="G1254" s="178" t="str">
        <f t="shared" si="61"/>
        <v>NS</v>
      </c>
    </row>
    <row r="1255" spans="1:7" ht="12.75">
      <c r="A1255" s="370" t="s">
        <v>178</v>
      </c>
      <c r="B1255" s="371">
        <f t="shared" si="58"/>
        <v>900.5714285714286</v>
      </c>
      <c r="C1255" s="372">
        <f t="shared" si="59"/>
        <v>677.1428571428571</v>
      </c>
      <c r="D1255" s="371">
        <f t="shared" si="60"/>
        <v>223.42857142857144</v>
      </c>
      <c r="E1255" s="373">
        <f t="shared" si="55"/>
        <v>2.0447168523062063</v>
      </c>
      <c r="F1255" s="374">
        <f t="shared" si="56"/>
        <v>0.042901213183262336</v>
      </c>
      <c r="G1255" s="375" t="str">
        <f t="shared" si="61"/>
        <v>   Significativo</v>
      </c>
    </row>
    <row r="1256" spans="1:7" ht="12.75">
      <c r="A1256" s="370" t="s">
        <v>185</v>
      </c>
      <c r="B1256" s="121">
        <f>C1249</f>
        <v>884.5714285714286</v>
      </c>
      <c r="C1256" s="170">
        <f aca="true" t="shared" si="62" ref="C1256:C1261">C1250</f>
        <v>872.3571428571429</v>
      </c>
      <c r="D1256" s="121">
        <f t="shared" si="60"/>
        <v>12.214285714285666</v>
      </c>
      <c r="E1256" s="83">
        <f t="shared" si="55"/>
        <v>0.11177959774436057</v>
      </c>
      <c r="F1256" s="85">
        <f t="shared" si="56"/>
        <v>0.9111705712110867</v>
      </c>
      <c r="G1256" s="178" t="str">
        <f t="shared" si="61"/>
        <v>NS</v>
      </c>
    </row>
    <row r="1257" spans="1:7" ht="12.75">
      <c r="A1257" s="370" t="s">
        <v>180</v>
      </c>
      <c r="B1257" s="121">
        <f>B1256</f>
        <v>884.5714285714286</v>
      </c>
      <c r="C1257" s="170">
        <f t="shared" si="62"/>
        <v>861.2142857142857</v>
      </c>
      <c r="D1257" s="121">
        <f>B1257-C1257</f>
        <v>23.35714285714289</v>
      </c>
      <c r="E1257" s="83">
        <f t="shared" si="55"/>
        <v>0.21375396761640994</v>
      </c>
      <c r="F1257" s="85">
        <f t="shared" si="56"/>
        <v>0.8310738096078458</v>
      </c>
      <c r="G1257" s="178" t="str">
        <f>IF(E1257&gt;=$C$1195,"   Significativo","NS")</f>
        <v>NS</v>
      </c>
    </row>
    <row r="1258" spans="1:7" ht="12.75">
      <c r="A1258" s="370" t="s">
        <v>181</v>
      </c>
      <c r="B1258" s="121">
        <f>B1257</f>
        <v>884.5714285714286</v>
      </c>
      <c r="C1258" s="170">
        <f t="shared" si="62"/>
        <v>806.5714285714286</v>
      </c>
      <c r="D1258" s="121">
        <f>B1258-C1258</f>
        <v>78</v>
      </c>
      <c r="E1258" s="83">
        <f t="shared" si="55"/>
        <v>0.7138205891043405</v>
      </c>
      <c r="F1258" s="85">
        <f t="shared" si="56"/>
        <v>0.47661774274803537</v>
      </c>
      <c r="G1258" s="178" t="str">
        <f>IF(E1258&gt;=$C$1195,"   Significativo","NS")</f>
        <v>NS</v>
      </c>
    </row>
    <row r="1259" spans="1:7" ht="12.75">
      <c r="A1259" s="370" t="s">
        <v>182</v>
      </c>
      <c r="B1259" s="121">
        <f>B1258</f>
        <v>884.5714285714286</v>
      </c>
      <c r="C1259" s="170">
        <f t="shared" si="62"/>
        <v>767.7142857142857</v>
      </c>
      <c r="D1259" s="121">
        <f>B1259-C1259</f>
        <v>116.85714285714289</v>
      </c>
      <c r="E1259" s="83">
        <f t="shared" si="55"/>
        <v>1.0694235199402027</v>
      </c>
      <c r="F1259" s="85">
        <f t="shared" si="56"/>
        <v>0.2868605319877223</v>
      </c>
      <c r="G1259" s="178" t="str">
        <f>IF(E1259&gt;=$C$1195,"   Significativo","NS")</f>
        <v>NS</v>
      </c>
    </row>
    <row r="1260" spans="1:7" ht="12.75">
      <c r="A1260" s="370" t="s">
        <v>183</v>
      </c>
      <c r="B1260" s="121">
        <f>B1259</f>
        <v>884.5714285714286</v>
      </c>
      <c r="C1260" s="170">
        <f t="shared" si="62"/>
        <v>741.0714285714286</v>
      </c>
      <c r="D1260" s="121">
        <f>B1260-C1260</f>
        <v>143.5</v>
      </c>
      <c r="E1260" s="83">
        <f t="shared" si="55"/>
        <v>1.3132468530317034</v>
      </c>
      <c r="F1260" s="85">
        <f t="shared" si="56"/>
        <v>0.19141301337414485</v>
      </c>
      <c r="G1260" s="178" t="str">
        <f>IF(E1260&gt;=$C$1195,"   Significativo","NS")</f>
        <v>NS</v>
      </c>
    </row>
    <row r="1261" spans="1:7" ht="12.75">
      <c r="A1261" s="370" t="s">
        <v>184</v>
      </c>
      <c r="B1261" s="121">
        <f>B1260</f>
        <v>884.5714285714286</v>
      </c>
      <c r="C1261" s="170">
        <f t="shared" si="62"/>
        <v>677.1428571428571</v>
      </c>
      <c r="D1261" s="121">
        <f>B1261-C1261</f>
        <v>207.42857142857144</v>
      </c>
      <c r="E1261" s="83">
        <f t="shared" si="55"/>
        <v>1.8982921160796749</v>
      </c>
      <c r="F1261" s="85">
        <f t="shared" si="56"/>
        <v>0.05987439791869514</v>
      </c>
      <c r="G1261" s="178" t="str">
        <f>IF(E1261&gt;=$C$1195,"   Significativo","NS")</f>
        <v>NS</v>
      </c>
    </row>
    <row r="1262" spans="1:7" ht="12.75">
      <c r="A1262" s="179" t="s">
        <v>186</v>
      </c>
      <c r="B1262" s="180" t="s">
        <v>186</v>
      </c>
      <c r="C1262" s="176" t="s">
        <v>186</v>
      </c>
      <c r="D1262" s="180" t="s">
        <v>186</v>
      </c>
      <c r="E1262" s="176" t="s">
        <v>186</v>
      </c>
      <c r="F1262" s="180" t="s">
        <v>186</v>
      </c>
      <c r="G1262" s="177" t="s">
        <v>186</v>
      </c>
    </row>
    <row r="1263" spans="1:7" ht="12.75">
      <c r="A1263" s="378" t="s">
        <v>262</v>
      </c>
      <c r="B1263" s="379">
        <f>C1256</f>
        <v>872.3571428571429</v>
      </c>
      <c r="C1263" s="379">
        <f>C1257</f>
        <v>861.2142857142857</v>
      </c>
      <c r="D1263" s="121">
        <f aca="true" t="shared" si="63" ref="D1263:D1275">B1263-C1263</f>
        <v>11.142857142857224</v>
      </c>
      <c r="E1263" s="83">
        <f t="shared" si="55"/>
        <v>0.10197436987204939</v>
      </c>
      <c r="F1263" s="85">
        <f t="shared" si="56"/>
        <v>0.9189341411686558</v>
      </c>
      <c r="G1263" s="178" t="str">
        <f aca="true" t="shared" si="64" ref="G1263:G1268">IF(E1263&gt;=$C$1195,"   Significativo","NS")</f>
        <v>NS</v>
      </c>
    </row>
    <row r="1264" spans="1:7" ht="12.75">
      <c r="A1264" s="370" t="s">
        <v>263</v>
      </c>
      <c r="B1264" s="379">
        <f>B1263</f>
        <v>872.3571428571429</v>
      </c>
      <c r="C1264" s="379">
        <f>C1258</f>
        <v>806.5714285714286</v>
      </c>
      <c r="D1264" s="121">
        <f t="shared" si="63"/>
        <v>65.78571428571433</v>
      </c>
      <c r="E1264" s="83">
        <f t="shared" si="55"/>
        <v>0.6020409913599799</v>
      </c>
      <c r="F1264" s="85">
        <f t="shared" si="56"/>
        <v>0.5481954387122581</v>
      </c>
      <c r="G1264" s="178" t="str">
        <f t="shared" si="64"/>
        <v>NS</v>
      </c>
    </row>
    <row r="1265" spans="1:7" ht="12.75">
      <c r="A1265" s="370" t="s">
        <v>264</v>
      </c>
      <c r="B1265" s="379">
        <f>B1264</f>
        <v>872.3571428571429</v>
      </c>
      <c r="C1265" s="379">
        <f>C1259</f>
        <v>767.7142857142857</v>
      </c>
      <c r="D1265" s="121">
        <f t="shared" si="63"/>
        <v>104.64285714285722</v>
      </c>
      <c r="E1265" s="83">
        <f t="shared" si="55"/>
        <v>0.9576439221958422</v>
      </c>
      <c r="F1265" s="85">
        <f t="shared" si="56"/>
        <v>0.3400199159982048</v>
      </c>
      <c r="G1265" s="178" t="str">
        <f t="shared" si="64"/>
        <v>NS</v>
      </c>
    </row>
    <row r="1266" spans="1:7" ht="12.75">
      <c r="A1266" s="370" t="s">
        <v>265</v>
      </c>
      <c r="B1266" s="379">
        <f>B1265</f>
        <v>872.3571428571429</v>
      </c>
      <c r="C1266" s="379">
        <f>C1260</f>
        <v>741.0714285714286</v>
      </c>
      <c r="D1266" s="121">
        <f t="shared" si="63"/>
        <v>131.28571428571433</v>
      </c>
      <c r="E1266" s="83">
        <f t="shared" si="55"/>
        <v>1.2014672552873429</v>
      </c>
      <c r="F1266" s="85">
        <f t="shared" si="56"/>
        <v>0.2317542769245079</v>
      </c>
      <c r="G1266" s="178" t="str">
        <f t="shared" si="64"/>
        <v>NS</v>
      </c>
    </row>
    <row r="1267" spans="1:7" ht="12.75">
      <c r="A1267" s="370" t="s">
        <v>266</v>
      </c>
      <c r="B1267" s="379">
        <f>B1266</f>
        <v>872.3571428571429</v>
      </c>
      <c r="C1267" s="379">
        <f>C1261</f>
        <v>677.1428571428571</v>
      </c>
      <c r="D1267" s="121">
        <f t="shared" si="63"/>
        <v>195.21428571428578</v>
      </c>
      <c r="E1267" s="83">
        <f t="shared" si="55"/>
        <v>1.7865125183353143</v>
      </c>
      <c r="F1267" s="85">
        <f t="shared" si="56"/>
        <v>0.07634704281793875</v>
      </c>
      <c r="G1267" s="178" t="str">
        <f t="shared" si="64"/>
        <v>NS</v>
      </c>
    </row>
    <row r="1268" spans="1:7" ht="12.75">
      <c r="A1268" s="378" t="s">
        <v>267</v>
      </c>
      <c r="B1268" s="379">
        <f>C1263</f>
        <v>861.2142857142857</v>
      </c>
      <c r="C1268" s="379">
        <f>C1264</f>
        <v>806.5714285714286</v>
      </c>
      <c r="D1268" s="379">
        <f t="shared" si="63"/>
        <v>54.64285714285711</v>
      </c>
      <c r="E1268" s="380">
        <f t="shared" si="55"/>
        <v>0.5000666214879306</v>
      </c>
      <c r="F1268" s="380">
        <f t="shared" si="56"/>
        <v>0.6178735950184608</v>
      </c>
      <c r="G1268" s="376" t="str">
        <f t="shared" si="64"/>
        <v>NS</v>
      </c>
    </row>
    <row r="1269" spans="1:7" ht="12.75">
      <c r="A1269" s="370" t="s">
        <v>268</v>
      </c>
      <c r="B1269" s="379">
        <f>B1268</f>
        <v>861.2142857142857</v>
      </c>
      <c r="C1269" s="379">
        <f>C1265</f>
        <v>767.7142857142857</v>
      </c>
      <c r="D1269" s="379">
        <f t="shared" si="63"/>
        <v>93.5</v>
      </c>
      <c r="E1269" s="380">
        <f t="shared" si="55"/>
        <v>0.8556695523237928</v>
      </c>
      <c r="F1269" s="380">
        <f t="shared" si="56"/>
        <v>0.3937549318610901</v>
      </c>
      <c r="G1269" s="376" t="str">
        <f aca="true" t="shared" si="65" ref="G1269:G1274">IF(E1269&gt;=$C$1195,"   Significativo","NS")</f>
        <v>NS</v>
      </c>
    </row>
    <row r="1270" spans="1:7" ht="12.75">
      <c r="A1270" s="370" t="s">
        <v>269</v>
      </c>
      <c r="B1270" s="379">
        <f>B1269</f>
        <v>861.2142857142857</v>
      </c>
      <c r="C1270" s="379">
        <f>C1266</f>
        <v>741.0714285714286</v>
      </c>
      <c r="D1270" s="379">
        <f t="shared" si="63"/>
        <v>120.14285714285711</v>
      </c>
      <c r="E1270" s="380">
        <f t="shared" si="55"/>
        <v>1.0994928854152934</v>
      </c>
      <c r="F1270" s="380">
        <f t="shared" si="56"/>
        <v>0.2735850900773126</v>
      </c>
      <c r="G1270" s="376" t="str">
        <f t="shared" si="65"/>
        <v>NS</v>
      </c>
    </row>
    <row r="1271" spans="1:7" ht="12.75">
      <c r="A1271" s="370" t="s">
        <v>270</v>
      </c>
      <c r="B1271" s="379">
        <f>B1270</f>
        <v>861.2142857142857</v>
      </c>
      <c r="C1271" s="379">
        <f>C1267</f>
        <v>677.1428571428571</v>
      </c>
      <c r="D1271" s="379">
        <f t="shared" si="63"/>
        <v>184.07142857142856</v>
      </c>
      <c r="E1271" s="380">
        <f t="shared" si="55"/>
        <v>1.6845381484632649</v>
      </c>
      <c r="F1271" s="380">
        <f t="shared" si="56"/>
        <v>0.09447709230710488</v>
      </c>
      <c r="G1271" s="376" t="str">
        <f t="shared" si="65"/>
        <v>NS</v>
      </c>
    </row>
    <row r="1272" spans="1:7" ht="12.75">
      <c r="A1272" s="378" t="s">
        <v>271</v>
      </c>
      <c r="B1272" s="379">
        <f>C1268</f>
        <v>806.5714285714286</v>
      </c>
      <c r="C1272" s="379">
        <f>C1269</f>
        <v>767.7142857142857</v>
      </c>
      <c r="D1272" s="379">
        <f t="shared" si="63"/>
        <v>38.85714285714289</v>
      </c>
      <c r="E1272" s="380">
        <f t="shared" si="55"/>
        <v>0.35560293083586225</v>
      </c>
      <c r="F1272" s="380">
        <f t="shared" si="56"/>
        <v>0.7227143040309274</v>
      </c>
      <c r="G1272" s="376" t="str">
        <f t="shared" si="65"/>
        <v>NS</v>
      </c>
    </row>
    <row r="1273" spans="1:7" ht="12.75">
      <c r="A1273" s="370" t="s">
        <v>272</v>
      </c>
      <c r="B1273" s="379">
        <f>B1272</f>
        <v>806.5714285714286</v>
      </c>
      <c r="C1273" s="379">
        <f>C1270</f>
        <v>741.0714285714286</v>
      </c>
      <c r="D1273" s="379">
        <f t="shared" si="63"/>
        <v>65.5</v>
      </c>
      <c r="E1273" s="380">
        <f t="shared" si="55"/>
        <v>0.5994262639273629</v>
      </c>
      <c r="F1273" s="380">
        <f t="shared" si="56"/>
        <v>0.549931933743045</v>
      </c>
      <c r="G1273" s="376" t="str">
        <f t="shared" si="65"/>
        <v>NS</v>
      </c>
    </row>
    <row r="1274" spans="1:7" ht="12.75">
      <c r="A1274" s="370" t="s">
        <v>273</v>
      </c>
      <c r="B1274" s="379">
        <f>B1273</f>
        <v>806.5714285714286</v>
      </c>
      <c r="C1274" s="379">
        <f>C1271</f>
        <v>677.1428571428571</v>
      </c>
      <c r="D1274" s="379">
        <f t="shared" si="63"/>
        <v>129.42857142857144</v>
      </c>
      <c r="E1274" s="380">
        <f t="shared" si="55"/>
        <v>1.1844715269753343</v>
      </c>
      <c r="F1274" s="380">
        <f t="shared" si="56"/>
        <v>0.2383874798052822</v>
      </c>
      <c r="G1274" s="376" t="str">
        <f t="shared" si="65"/>
        <v>NS</v>
      </c>
    </row>
    <row r="1275" spans="1:7" ht="12.75">
      <c r="A1275" s="378" t="s">
        <v>274</v>
      </c>
      <c r="B1275" s="379">
        <f>C1273</f>
        <v>741.0714285714286</v>
      </c>
      <c r="C1275" s="379">
        <f>C1274</f>
        <v>677.1428571428571</v>
      </c>
      <c r="D1275" s="379">
        <f t="shared" si="63"/>
        <v>63.928571428571445</v>
      </c>
      <c r="E1275" s="380">
        <f t="shared" si="55"/>
        <v>0.5850452630479716</v>
      </c>
      <c r="F1275" s="380">
        <f t="shared" si="56"/>
        <v>0.5595313792655273</v>
      </c>
      <c r="G1275" s="376" t="str">
        <f>IF(E1275&gt;=$C$1195,"   Significativo","NS")</f>
        <v>NS</v>
      </c>
    </row>
    <row r="1276" spans="1:7" ht="12.75">
      <c r="A1276" s="370"/>
      <c r="B1276" s="376"/>
      <c r="C1276" s="376"/>
      <c r="D1276" s="376"/>
      <c r="E1276" s="376"/>
      <c r="F1276" s="376"/>
      <c r="G1276" s="376"/>
    </row>
    <row r="1277" spans="1:7" ht="12.75">
      <c r="A1277" s="389"/>
      <c r="B1277" s="376"/>
      <c r="C1277" s="376"/>
      <c r="D1277" s="376"/>
      <c r="E1277" s="376"/>
      <c r="F1277" s="376"/>
      <c r="G1277" s="376"/>
    </row>
    <row r="1278" spans="1:7" ht="12.75">
      <c r="A1278" s="389"/>
      <c r="B1278" s="376"/>
      <c r="C1278" s="376"/>
      <c r="D1278" s="376"/>
      <c r="E1278" s="376"/>
      <c r="F1278" s="376"/>
      <c r="G1278" s="376"/>
    </row>
    <row r="1279" spans="1:7" ht="12.75">
      <c r="A1279" s="425" t="s">
        <v>163</v>
      </c>
      <c r="B1279" s="426">
        <f>TTEST(C1067:C1080,J1067:J1080,2,2)</f>
        <v>0.03890969432332285</v>
      </c>
      <c r="D1279" s="376"/>
      <c r="E1279" s="376"/>
      <c r="F1279" s="376"/>
      <c r="G1279" s="376"/>
    </row>
    <row r="1280" spans="1:7" ht="12.75">
      <c r="A1280" s="425" t="s">
        <v>164</v>
      </c>
      <c r="B1280" s="427">
        <f>TTEST(C1067:C1080,G1067:G1080,2,2)</f>
        <v>0.006510159988234398</v>
      </c>
      <c r="C1280" s="376"/>
      <c r="D1280" s="376"/>
      <c r="E1280" s="376"/>
      <c r="F1280" s="376"/>
      <c r="G1280" s="376"/>
    </row>
    <row r="1281" spans="1:7" ht="12.75">
      <c r="A1281" s="389"/>
      <c r="B1281" s="376"/>
      <c r="C1281" s="376"/>
      <c r="D1281" s="376"/>
      <c r="E1281" s="376"/>
      <c r="F1281" s="376"/>
      <c r="G1281" s="376"/>
    </row>
    <row r="1282" spans="1:7" ht="12.75">
      <c r="A1282" s="389"/>
      <c r="B1282" s="376"/>
      <c r="C1282" s="376"/>
      <c r="D1282" s="376"/>
      <c r="E1282" s="376"/>
      <c r="F1282" s="376"/>
      <c r="G1282" s="376"/>
    </row>
    <row r="1283" spans="1:7" ht="12.75">
      <c r="A1283" s="389"/>
      <c r="B1283" s="376"/>
      <c r="C1283" s="376"/>
      <c r="D1283" s="376"/>
      <c r="E1283" s="376"/>
      <c r="F1283" s="376"/>
      <c r="G1283" s="376"/>
    </row>
    <row r="1284" spans="1:7" ht="12.75">
      <c r="A1284" s="389"/>
      <c r="B1284" s="376"/>
      <c r="C1284" s="376"/>
      <c r="D1284" s="376"/>
      <c r="E1284" s="376"/>
      <c r="F1284" s="376"/>
      <c r="G1284" s="376"/>
    </row>
    <row r="1285" spans="1:7" ht="12.75">
      <c r="A1285" s="389"/>
      <c r="B1285" s="376"/>
      <c r="C1285" s="376"/>
      <c r="D1285" s="376"/>
      <c r="E1285" s="376"/>
      <c r="F1285" s="376"/>
      <c r="G1285" s="376"/>
    </row>
    <row r="1286" spans="1:7" ht="12.75">
      <c r="A1286" s="389"/>
      <c r="B1286" s="376"/>
      <c r="C1286" s="376"/>
      <c r="D1286" s="376"/>
      <c r="E1286" s="376"/>
      <c r="F1286" s="376"/>
      <c r="G1286" s="376"/>
    </row>
    <row r="1287" spans="1:7" ht="12.75">
      <c r="A1287" s="389"/>
      <c r="B1287" s="376"/>
      <c r="C1287" s="376"/>
      <c r="D1287" s="376"/>
      <c r="E1287" s="376"/>
      <c r="F1287" s="376"/>
      <c r="G1287" s="376"/>
    </row>
    <row r="1288" spans="1:7" ht="12.75">
      <c r="A1288" s="389"/>
      <c r="B1288" s="376"/>
      <c r="C1288" s="376"/>
      <c r="D1288" s="376"/>
      <c r="E1288" s="376"/>
      <c r="F1288" s="376"/>
      <c r="G1288" s="376"/>
    </row>
    <row r="1289" spans="1:7" ht="12.75">
      <c r="A1289" s="389"/>
      <c r="B1289" s="376"/>
      <c r="C1289" s="376"/>
      <c r="D1289" s="376"/>
      <c r="E1289" s="376"/>
      <c r="F1289" s="376"/>
      <c r="G1289" s="376"/>
    </row>
    <row r="1290" spans="1:7" ht="12.75">
      <c r="A1290" s="389"/>
      <c r="B1290" s="376"/>
      <c r="C1290" s="376"/>
      <c r="D1290" s="376"/>
      <c r="E1290" s="376"/>
      <c r="F1290" s="376"/>
      <c r="G1290" s="376"/>
    </row>
    <row r="1291" spans="1:7" ht="12.75">
      <c r="A1291" s="377"/>
      <c r="B1291" s="376"/>
      <c r="C1291" s="376"/>
      <c r="D1291" s="376"/>
      <c r="E1291" s="376"/>
      <c r="F1291" s="376"/>
      <c r="G1291" s="376"/>
    </row>
    <row r="1292" spans="1:7" ht="12.75">
      <c r="A1292" s="377"/>
      <c r="B1292" s="376"/>
      <c r="C1292" s="376"/>
      <c r="D1292" s="376"/>
      <c r="E1292" s="376"/>
      <c r="F1292" s="376"/>
      <c r="G1292" s="376"/>
    </row>
    <row r="1293" spans="1:7" ht="12.75">
      <c r="A1293" s="376"/>
      <c r="B1293" s="376"/>
      <c r="C1293" s="376"/>
      <c r="D1293" s="376"/>
      <c r="E1293" s="376"/>
      <c r="F1293" s="376"/>
      <c r="G1293" s="376"/>
    </row>
    <row r="1302" ht="12.75">
      <c r="A1302" s="3" t="s">
        <v>214</v>
      </c>
    </row>
    <row r="1303" spans="1:3" ht="13.5" thickBot="1">
      <c r="A1303" s="172" t="s">
        <v>114</v>
      </c>
      <c r="B1303" s="98" t="s">
        <v>80</v>
      </c>
      <c r="C1303" s="103" t="s">
        <v>79</v>
      </c>
    </row>
    <row r="1304" spans="1:3" ht="13.5" thickTop="1">
      <c r="A1304" s="81">
        <v>1</v>
      </c>
      <c r="B1304" s="70">
        <v>905</v>
      </c>
      <c r="C1304" s="82">
        <v>1285</v>
      </c>
    </row>
    <row r="1305" spans="1:3" ht="12.75">
      <c r="A1305" s="81">
        <v>2</v>
      </c>
      <c r="B1305" s="70">
        <v>745</v>
      </c>
      <c r="C1305" s="82">
        <v>515</v>
      </c>
    </row>
    <row r="1306" spans="1:3" ht="12.75">
      <c r="A1306" s="81">
        <v>3</v>
      </c>
      <c r="B1306" s="70">
        <v>1151</v>
      </c>
      <c r="C1306" s="82">
        <v>1186</v>
      </c>
    </row>
    <row r="1307" spans="1:3" ht="12.75">
      <c r="A1307" s="81">
        <v>4</v>
      </c>
      <c r="B1307" s="70">
        <v>437</v>
      </c>
      <c r="C1307" s="82">
        <v>911</v>
      </c>
    </row>
    <row r="1308" spans="1:3" ht="12.75">
      <c r="A1308" s="81">
        <v>5</v>
      </c>
      <c r="B1308" s="70">
        <v>925</v>
      </c>
      <c r="C1308" s="82">
        <v>1131</v>
      </c>
    </row>
    <row r="1309" spans="1:3" ht="12.75">
      <c r="A1309" s="81">
        <v>6</v>
      </c>
      <c r="B1309" s="70">
        <v>831</v>
      </c>
      <c r="C1309" s="82">
        <v>1098</v>
      </c>
    </row>
    <row r="1310" spans="1:3" ht="12.75">
      <c r="A1310" s="81">
        <v>7</v>
      </c>
      <c r="B1310" s="70">
        <v>940</v>
      </c>
      <c r="C1310" s="82">
        <v>922</v>
      </c>
    </row>
    <row r="1311" spans="1:3" ht="12.75">
      <c r="A1311" s="81">
        <v>8</v>
      </c>
      <c r="B1311" s="70">
        <v>911</v>
      </c>
      <c r="C1311" s="82">
        <v>1043</v>
      </c>
    </row>
    <row r="1312" spans="1:3" ht="12.75">
      <c r="A1312" s="81">
        <v>9</v>
      </c>
      <c r="B1312" s="70">
        <v>1244</v>
      </c>
      <c r="C1312" s="82">
        <v>680</v>
      </c>
    </row>
    <row r="1313" spans="1:3" ht="12.75">
      <c r="A1313" s="81">
        <v>10</v>
      </c>
      <c r="B1313" s="70">
        <v>1039</v>
      </c>
      <c r="C1313" s="82">
        <v>592</v>
      </c>
    </row>
    <row r="1314" spans="1:3" ht="12.75">
      <c r="A1314" s="81">
        <v>11</v>
      </c>
      <c r="B1314" s="70">
        <v>682</v>
      </c>
      <c r="C1314" s="82">
        <v>1076</v>
      </c>
    </row>
    <row r="1315" spans="1:3" ht="12.75">
      <c r="A1315" s="81">
        <v>12</v>
      </c>
      <c r="B1315" s="70">
        <v>1214</v>
      </c>
      <c r="C1315" s="82">
        <v>889</v>
      </c>
    </row>
    <row r="1316" spans="1:3" ht="12.75">
      <c r="A1316" s="81">
        <v>13</v>
      </c>
      <c r="B1316" s="70">
        <v>622</v>
      </c>
      <c r="C1316" s="82">
        <v>1395</v>
      </c>
    </row>
    <row r="1317" spans="1:3" ht="13.5" thickBot="1">
      <c r="A1317" s="90">
        <v>14</v>
      </c>
      <c r="B1317" s="72">
        <v>738</v>
      </c>
      <c r="C1317" s="181">
        <v>966</v>
      </c>
    </row>
    <row r="1318" spans="1:3" ht="12.75">
      <c r="A1318" s="370" t="s">
        <v>18</v>
      </c>
      <c r="B1318" s="70">
        <f>SUM(B1304:B1317)</f>
        <v>12384</v>
      </c>
      <c r="C1318" s="82">
        <f>SUM(C1304:C1317)</f>
        <v>13689</v>
      </c>
    </row>
    <row r="1319" spans="1:3" ht="12.75">
      <c r="A1319" s="370" t="s">
        <v>187</v>
      </c>
      <c r="B1319" s="70">
        <f>COUNT(B1304:B1317)</f>
        <v>14</v>
      </c>
      <c r="C1319" s="82">
        <f>COUNT(C1304:C1317)</f>
        <v>14</v>
      </c>
    </row>
    <row r="1320" spans="1:3" ht="12.75">
      <c r="A1320" s="370" t="s">
        <v>193</v>
      </c>
      <c r="B1320" s="70"/>
      <c r="C1320" s="147">
        <f>AVERAGE(B1304:C1317)</f>
        <v>931.1785714285714</v>
      </c>
    </row>
    <row r="1321" spans="1:3" ht="12.75">
      <c r="A1321" s="370" t="s">
        <v>189</v>
      </c>
      <c r="B1321" s="121">
        <f>B1318/B1319</f>
        <v>884.5714285714286</v>
      </c>
      <c r="C1321" s="147">
        <f>C1318/C1319</f>
        <v>977.7857142857143</v>
      </c>
    </row>
    <row r="1322" spans="1:3" ht="12.75">
      <c r="A1322" s="370" t="s">
        <v>188</v>
      </c>
      <c r="B1322" s="157">
        <f>VAR(B1304:B1317)</f>
        <v>53269.186813186854</v>
      </c>
      <c r="C1322" s="149">
        <f>VAR(C1304:C1317)</f>
        <v>63915.25824175818</v>
      </c>
    </row>
    <row r="1323" spans="1:3" ht="12.75">
      <c r="A1323" s="370" t="s">
        <v>190</v>
      </c>
      <c r="B1323" s="70"/>
      <c r="C1323" s="149">
        <f>AVERAGE(B1322:C1322)</f>
        <v>58592.22252747252</v>
      </c>
    </row>
    <row r="1324" spans="1:3" ht="12.75">
      <c r="A1324" s="370" t="s">
        <v>191</v>
      </c>
      <c r="B1324" s="70"/>
      <c r="C1324" s="82">
        <f>B1319-1+C1319-1</f>
        <v>26</v>
      </c>
    </row>
    <row r="1325" spans="1:7" ht="12.75">
      <c r="A1325" s="370" t="s">
        <v>192</v>
      </c>
      <c r="B1325" s="70"/>
      <c r="C1325" s="182">
        <f>14*((B1321-C1320)^2+(C1321-C1320)^2)</f>
        <v>60822.321428571515</v>
      </c>
      <c r="F1325" s="4"/>
      <c r="G1325" s="4"/>
    </row>
    <row r="1326" spans="1:4" ht="12.75">
      <c r="A1326" s="370" t="s">
        <v>194</v>
      </c>
      <c r="B1326" s="70"/>
      <c r="C1326" s="390">
        <f>C1325/C1323</f>
        <v>1.0380613467948472</v>
      </c>
      <c r="D1326" s="4"/>
    </row>
    <row r="1327" spans="1:3" ht="12.75">
      <c r="A1327" s="365" t="s">
        <v>195</v>
      </c>
      <c r="B1327" s="71"/>
      <c r="C1327" s="391">
        <f>FDIST(C1326,1,C1324)</f>
        <v>0.31766030408879276</v>
      </c>
    </row>
    <row r="1332" ht="12.75">
      <c r="A1332" s="392">
        <f>FTEST(C1304:C1317,B1304:B1317)</f>
        <v>0.7474545126416463</v>
      </c>
    </row>
    <row r="1333" ht="12.75">
      <c r="B1333" s="428"/>
    </row>
    <row r="1350" ht="12.75">
      <c r="A1350" s="412" t="s">
        <v>284</v>
      </c>
    </row>
  </sheetData>
  <sheetProtection password="89E6" sheet="1" objects="1" scenarios="1"/>
  <mergeCells count="9">
    <mergeCell ref="B295:D295"/>
    <mergeCell ref="E295:F295"/>
    <mergeCell ref="B401:C401"/>
    <mergeCell ref="G401:H401"/>
    <mergeCell ref="D401:E401"/>
    <mergeCell ref="F1230:G1230"/>
    <mergeCell ref="B497:C497"/>
    <mergeCell ref="D497:E497"/>
    <mergeCell ref="G497:H497"/>
  </mergeCells>
  <printOptions/>
  <pageMargins left="0.75" right="0.75" top="1" bottom="1" header="0" footer="0"/>
  <pageSetup horizontalDpi="120" verticalDpi="120" orientation="portrait" r:id="rId2"/>
  <drawing r:id="rId1"/>
</worksheet>
</file>

<file path=xl/worksheets/sheet4.xml><?xml version="1.0" encoding="utf-8"?>
<worksheet xmlns="http://schemas.openxmlformats.org/spreadsheetml/2006/main" xmlns:r="http://schemas.openxmlformats.org/officeDocument/2006/relationships">
  <dimension ref="A29:AG635"/>
  <sheetViews>
    <sheetView workbookViewId="0" topLeftCell="A606">
      <selection activeCell="D609" sqref="D609"/>
    </sheetView>
  </sheetViews>
  <sheetFormatPr defaultColWidth="11.421875" defaultRowHeight="12.75"/>
  <cols>
    <col min="1" max="2" width="11.421875" style="18" customWidth="1"/>
    <col min="3" max="3" width="12.28125" style="18" bestFit="1" customWidth="1"/>
    <col min="4" max="6" width="11.421875" style="18" customWidth="1"/>
    <col min="7" max="7" width="12.421875" style="18" bestFit="1" customWidth="1"/>
    <col min="8" max="23" width="11.421875" style="18" customWidth="1"/>
    <col min="24" max="62" width="11.421875" style="236" customWidth="1"/>
    <col min="63" max="16384" width="11.421875" style="18" customWidth="1"/>
  </cols>
  <sheetData>
    <row r="29" ht="12.75">
      <c r="A29" s="18" t="s">
        <v>7</v>
      </c>
    </row>
    <row r="31" spans="1:5" ht="12.75">
      <c r="A31" s="137" t="s">
        <v>6</v>
      </c>
      <c r="B31" s="138"/>
      <c r="C31" s="300">
        <v>825</v>
      </c>
      <c r="D31" s="144">
        <v>825</v>
      </c>
      <c r="E31" s="394" t="str">
        <f>IF($D$36=1,AVERAGE($B$40:$B$292),"    Genere")</f>
        <v>    Genere</v>
      </c>
    </row>
    <row r="32" spans="1:5" ht="12.75">
      <c r="A32" s="23" t="s">
        <v>8</v>
      </c>
      <c r="B32" s="139"/>
      <c r="C32" s="140">
        <v>247.5</v>
      </c>
      <c r="D32" s="393">
        <f>D31*0.3</f>
        <v>247.5</v>
      </c>
      <c r="E32" s="395" t="str">
        <f>IF($D$36=1,STDEV($B$40:$B$292),"    Genere")</f>
        <v>    Genere</v>
      </c>
    </row>
    <row r="33" spans="1:5" ht="12.75">
      <c r="A33" s="23" t="s">
        <v>17</v>
      </c>
      <c r="B33" s="139"/>
      <c r="C33" s="140"/>
      <c r="D33" s="140"/>
      <c r="E33" s="395" t="str">
        <f>IF($D$36=1,SKEW($B$40:$B$292),"    Genere")</f>
        <v>    Genere</v>
      </c>
    </row>
    <row r="34" spans="1:5" ht="12.75">
      <c r="A34" s="23" t="s">
        <v>285</v>
      </c>
      <c r="B34" s="139"/>
      <c r="C34" s="140"/>
      <c r="D34" s="140"/>
      <c r="E34" s="395" t="str">
        <f>IF($D$36=1,KURT($B$40:$B$292),"    Genere")</f>
        <v>    Genere</v>
      </c>
    </row>
    <row r="35" spans="1:5" ht="13.5" thickBot="1">
      <c r="A35" s="301" t="s">
        <v>240</v>
      </c>
      <c r="B35" s="302"/>
      <c r="C35" s="303">
        <v>0</v>
      </c>
      <c r="D35" s="413">
        <v>0</v>
      </c>
      <c r="E35" s="304"/>
    </row>
    <row r="36" spans="1:5" ht="12.75">
      <c r="A36" s="26" t="s">
        <v>241</v>
      </c>
      <c r="B36" s="141"/>
      <c r="C36" s="142"/>
      <c r="D36" s="414">
        <v>0</v>
      </c>
      <c r="E36" s="43"/>
    </row>
    <row r="37" spans="2:5" ht="12.75">
      <c r="B37" s="139"/>
      <c r="C37" s="139"/>
      <c r="D37" s="299"/>
      <c r="E37" s="40"/>
    </row>
    <row r="39" spans="1:2" ht="13.5" thickBot="1">
      <c r="A39" s="305" t="s">
        <v>9</v>
      </c>
      <c r="B39" s="306" t="s">
        <v>10</v>
      </c>
    </row>
    <row r="40" spans="1:28" ht="13.5" thickTop="1">
      <c r="A40" s="307">
        <v>1</v>
      </c>
      <c r="B40" s="186" t="str">
        <f>IF($D$36=1,ROUND(X40,$D$35),"    Genere")</f>
        <v>    Genere</v>
      </c>
      <c r="D40" s="136" t="s">
        <v>78</v>
      </c>
      <c r="E40" s="18" t="s">
        <v>78</v>
      </c>
      <c r="F40" s="18" t="s">
        <v>78</v>
      </c>
      <c r="G40" s="136" t="s">
        <v>78</v>
      </c>
      <c r="H40" s="18" t="s">
        <v>78</v>
      </c>
      <c r="I40" s="18" t="s">
        <v>78</v>
      </c>
      <c r="J40" s="18" t="s">
        <v>78</v>
      </c>
      <c r="K40" s="18" t="s">
        <v>78</v>
      </c>
      <c r="X40" s="18">
        <f ca="1">$D$31+NORMSINV(RAND())*$D$32</f>
        <v>645.5473699044354</v>
      </c>
      <c r="Z40" s="237"/>
      <c r="AB40" s="236" t="e">
        <f>(#REF!-#REF!)/#REF!</f>
        <v>#REF!</v>
      </c>
    </row>
    <row r="41" spans="1:26" ht="12.75">
      <c r="A41" s="307">
        <v>2</v>
      </c>
      <c r="B41" s="186" t="str">
        <f aca="true" t="shared" si="0" ref="B41:B104">IF($D$36=1,ROUND(X41,$D$35),"    Genere")</f>
        <v>    Genere</v>
      </c>
      <c r="D41" s="136" t="s">
        <v>78</v>
      </c>
      <c r="E41" s="18" t="s">
        <v>78</v>
      </c>
      <c r="F41" s="18" t="s">
        <v>78</v>
      </c>
      <c r="G41" s="136" t="s">
        <v>78</v>
      </c>
      <c r="H41" s="18" t="s">
        <v>78</v>
      </c>
      <c r="I41" s="18" t="s">
        <v>78</v>
      </c>
      <c r="J41" s="18" t="s">
        <v>78</v>
      </c>
      <c r="K41" s="18" t="s">
        <v>78</v>
      </c>
      <c r="X41" s="18">
        <f aca="true" ca="1" t="shared" si="1" ref="X41:X104">$D$31+NORMSINV(RAND())*$D$32</f>
        <v>549.6425461187728</v>
      </c>
      <c r="Z41" s="237"/>
    </row>
    <row r="42" spans="1:26" ht="12.75">
      <c r="A42" s="307">
        <v>3</v>
      </c>
      <c r="B42" s="186" t="str">
        <f t="shared" si="0"/>
        <v>    Genere</v>
      </c>
      <c r="D42" s="136" t="s">
        <v>78</v>
      </c>
      <c r="E42" s="18" t="s">
        <v>78</v>
      </c>
      <c r="F42" s="18" t="s">
        <v>78</v>
      </c>
      <c r="G42" s="136" t="s">
        <v>78</v>
      </c>
      <c r="H42" s="18" t="s">
        <v>78</v>
      </c>
      <c r="I42" s="18" t="s">
        <v>78</v>
      </c>
      <c r="J42" s="18" t="s">
        <v>78</v>
      </c>
      <c r="K42" s="18" t="s">
        <v>78</v>
      </c>
      <c r="X42" s="18">
        <f ca="1" t="shared" si="1"/>
        <v>868.8764148991692</v>
      </c>
      <c r="Z42" s="237"/>
    </row>
    <row r="43" spans="1:26" ht="12.75">
      <c r="A43" s="307">
        <v>4</v>
      </c>
      <c r="B43" s="186" t="str">
        <f t="shared" si="0"/>
        <v>    Genere</v>
      </c>
      <c r="D43" s="136" t="s">
        <v>78</v>
      </c>
      <c r="E43" s="18" t="s">
        <v>78</v>
      </c>
      <c r="F43" s="18" t="s">
        <v>78</v>
      </c>
      <c r="G43" s="136" t="s">
        <v>78</v>
      </c>
      <c r="H43" s="18" t="s">
        <v>78</v>
      </c>
      <c r="I43" s="18" t="s">
        <v>78</v>
      </c>
      <c r="J43" s="18" t="s">
        <v>78</v>
      </c>
      <c r="K43" s="18" t="s">
        <v>78</v>
      </c>
      <c r="X43" s="18">
        <f ca="1" t="shared" si="1"/>
        <v>867.939385592972</v>
      </c>
      <c r="Z43" s="237"/>
    </row>
    <row r="44" spans="1:26" ht="12.75">
      <c r="A44" s="307">
        <v>5</v>
      </c>
      <c r="B44" s="186" t="str">
        <f t="shared" si="0"/>
        <v>    Genere</v>
      </c>
      <c r="D44" s="136" t="s">
        <v>78</v>
      </c>
      <c r="E44" s="18" t="s">
        <v>78</v>
      </c>
      <c r="F44" s="18" t="s">
        <v>78</v>
      </c>
      <c r="G44" s="136" t="s">
        <v>78</v>
      </c>
      <c r="H44" s="18" t="s">
        <v>78</v>
      </c>
      <c r="I44" s="18" t="s">
        <v>78</v>
      </c>
      <c r="J44" s="18" t="s">
        <v>78</v>
      </c>
      <c r="K44" s="18" t="s">
        <v>78</v>
      </c>
      <c r="X44" s="18">
        <f ca="1" t="shared" si="1"/>
        <v>517.7489005879272</v>
      </c>
      <c r="Z44" s="237"/>
    </row>
    <row r="45" spans="1:24" ht="12.75">
      <c r="A45" s="307">
        <v>6</v>
      </c>
      <c r="B45" s="186" t="str">
        <f t="shared" si="0"/>
        <v>    Genere</v>
      </c>
      <c r="D45" s="136" t="s">
        <v>78</v>
      </c>
      <c r="E45" s="18" t="s">
        <v>78</v>
      </c>
      <c r="F45" s="18" t="s">
        <v>78</v>
      </c>
      <c r="G45" s="136" t="s">
        <v>78</v>
      </c>
      <c r="H45" s="18" t="s">
        <v>78</v>
      </c>
      <c r="I45" s="18" t="s">
        <v>78</v>
      </c>
      <c r="J45" s="18" t="s">
        <v>78</v>
      </c>
      <c r="K45" s="18" t="s">
        <v>78</v>
      </c>
      <c r="X45" s="18">
        <f ca="1" t="shared" si="1"/>
        <v>1501.396511963626</v>
      </c>
    </row>
    <row r="46" spans="1:24" ht="12.75">
      <c r="A46" s="307">
        <v>7</v>
      </c>
      <c r="B46" s="186" t="str">
        <f t="shared" si="0"/>
        <v>    Genere</v>
      </c>
      <c r="D46" s="136" t="s">
        <v>78</v>
      </c>
      <c r="E46" s="18" t="s">
        <v>78</v>
      </c>
      <c r="F46" s="18" t="s">
        <v>78</v>
      </c>
      <c r="G46" s="136" t="s">
        <v>78</v>
      </c>
      <c r="H46" s="18" t="s">
        <v>78</v>
      </c>
      <c r="I46" s="18" t="s">
        <v>78</v>
      </c>
      <c r="J46" s="18" t="s">
        <v>78</v>
      </c>
      <c r="K46" s="18" t="s">
        <v>78</v>
      </c>
      <c r="X46" s="18">
        <f ca="1" t="shared" si="1"/>
        <v>1006.4606739922714</v>
      </c>
    </row>
    <row r="47" spans="1:24" ht="12.75">
      <c r="A47" s="307">
        <v>8</v>
      </c>
      <c r="B47" s="186" t="str">
        <f t="shared" si="0"/>
        <v>    Genere</v>
      </c>
      <c r="D47" s="136" t="s">
        <v>78</v>
      </c>
      <c r="E47" s="18" t="s">
        <v>78</v>
      </c>
      <c r="F47" s="18" t="s">
        <v>78</v>
      </c>
      <c r="G47" s="136" t="s">
        <v>78</v>
      </c>
      <c r="H47" s="18" t="s">
        <v>78</v>
      </c>
      <c r="I47" s="18" t="s">
        <v>78</v>
      </c>
      <c r="J47" s="18" t="s">
        <v>78</v>
      </c>
      <c r="K47" s="18" t="s">
        <v>78</v>
      </c>
      <c r="X47" s="18">
        <f ca="1" t="shared" si="1"/>
        <v>761.8844395577503</v>
      </c>
    </row>
    <row r="48" spans="1:24" ht="12.75">
      <c r="A48" s="307">
        <v>9</v>
      </c>
      <c r="B48" s="186" t="str">
        <f t="shared" si="0"/>
        <v>    Genere</v>
      </c>
      <c r="D48" s="136" t="s">
        <v>78</v>
      </c>
      <c r="E48" s="18" t="s">
        <v>78</v>
      </c>
      <c r="F48" s="18" t="s">
        <v>78</v>
      </c>
      <c r="G48" s="136" t="s">
        <v>78</v>
      </c>
      <c r="H48" s="18" t="s">
        <v>78</v>
      </c>
      <c r="I48" s="18" t="s">
        <v>78</v>
      </c>
      <c r="J48" s="18" t="s">
        <v>78</v>
      </c>
      <c r="K48" s="18" t="s">
        <v>78</v>
      </c>
      <c r="X48" s="18">
        <f ca="1" t="shared" si="1"/>
        <v>444.45122939023474</v>
      </c>
    </row>
    <row r="49" spans="1:24" ht="12.75">
      <c r="A49" s="307">
        <v>10</v>
      </c>
      <c r="B49" s="186" t="str">
        <f t="shared" si="0"/>
        <v>    Genere</v>
      </c>
      <c r="D49" s="136" t="s">
        <v>78</v>
      </c>
      <c r="E49" s="18" t="s">
        <v>78</v>
      </c>
      <c r="F49" s="18" t="s">
        <v>78</v>
      </c>
      <c r="G49" s="136" t="s">
        <v>78</v>
      </c>
      <c r="H49" s="18" t="s">
        <v>78</v>
      </c>
      <c r="I49" s="18" t="s">
        <v>78</v>
      </c>
      <c r="J49" s="18" t="s">
        <v>78</v>
      </c>
      <c r="K49" s="18" t="s">
        <v>78</v>
      </c>
      <c r="X49" s="18">
        <f ca="1" t="shared" si="1"/>
        <v>978.3981316333679</v>
      </c>
    </row>
    <row r="50" spans="1:24" ht="12.75">
      <c r="A50" s="307">
        <v>11</v>
      </c>
      <c r="B50" s="186" t="str">
        <f t="shared" si="0"/>
        <v>    Genere</v>
      </c>
      <c r="D50" s="136" t="s">
        <v>78</v>
      </c>
      <c r="E50" s="18" t="s">
        <v>78</v>
      </c>
      <c r="F50" s="18" t="s">
        <v>78</v>
      </c>
      <c r="G50" s="136" t="s">
        <v>78</v>
      </c>
      <c r="H50" s="18" t="s">
        <v>78</v>
      </c>
      <c r="I50" s="18" t="s">
        <v>78</v>
      </c>
      <c r="J50" s="18" t="s">
        <v>78</v>
      </c>
      <c r="K50" s="18" t="s">
        <v>78</v>
      </c>
      <c r="X50" s="18">
        <f ca="1" t="shared" si="1"/>
        <v>1148.0344486787883</v>
      </c>
    </row>
    <row r="51" spans="1:24" ht="12.75">
      <c r="A51" s="307">
        <v>12</v>
      </c>
      <c r="B51" s="186" t="str">
        <f t="shared" si="0"/>
        <v>    Genere</v>
      </c>
      <c r="D51" s="136" t="s">
        <v>78</v>
      </c>
      <c r="E51" s="18" t="s">
        <v>78</v>
      </c>
      <c r="F51" s="18" t="s">
        <v>78</v>
      </c>
      <c r="G51" s="136" t="s">
        <v>78</v>
      </c>
      <c r="H51" s="18" t="s">
        <v>78</v>
      </c>
      <c r="I51" s="18" t="s">
        <v>78</v>
      </c>
      <c r="J51" s="18" t="s">
        <v>78</v>
      </c>
      <c r="K51" s="18" t="s">
        <v>78</v>
      </c>
      <c r="X51" s="18">
        <f ca="1" t="shared" si="1"/>
        <v>1060.0126197579075</v>
      </c>
    </row>
    <row r="52" spans="1:24" ht="12.75">
      <c r="A52" s="307">
        <v>13</v>
      </c>
      <c r="B52" s="186" t="str">
        <f t="shared" si="0"/>
        <v>    Genere</v>
      </c>
      <c r="D52" s="136" t="s">
        <v>78</v>
      </c>
      <c r="E52" s="18" t="s">
        <v>78</v>
      </c>
      <c r="F52" s="18" t="s">
        <v>78</v>
      </c>
      <c r="G52" s="136" t="s">
        <v>78</v>
      </c>
      <c r="H52" s="18" t="s">
        <v>78</v>
      </c>
      <c r="I52" s="18" t="s">
        <v>78</v>
      </c>
      <c r="J52" s="18" t="s">
        <v>78</v>
      </c>
      <c r="K52" s="18" t="s">
        <v>78</v>
      </c>
      <c r="X52" s="18">
        <f ca="1" t="shared" si="1"/>
        <v>475.22105154761823</v>
      </c>
    </row>
    <row r="53" spans="1:24" ht="12.75">
      <c r="A53" s="307">
        <v>14</v>
      </c>
      <c r="B53" s="186" t="str">
        <f t="shared" si="0"/>
        <v>    Genere</v>
      </c>
      <c r="D53" s="136" t="s">
        <v>78</v>
      </c>
      <c r="E53" s="18" t="s">
        <v>78</v>
      </c>
      <c r="F53" s="18" t="s">
        <v>78</v>
      </c>
      <c r="G53" s="136" t="s">
        <v>78</v>
      </c>
      <c r="H53" s="18" t="s">
        <v>78</v>
      </c>
      <c r="I53" s="18" t="s">
        <v>78</v>
      </c>
      <c r="J53" s="18" t="s">
        <v>78</v>
      </c>
      <c r="K53" s="18" t="s">
        <v>78</v>
      </c>
      <c r="X53" s="18">
        <f ca="1" t="shared" si="1"/>
        <v>689.6191000811098</v>
      </c>
    </row>
    <row r="54" spans="1:24" ht="12.75">
      <c r="A54" s="307">
        <v>15</v>
      </c>
      <c r="B54" s="186" t="str">
        <f t="shared" si="0"/>
        <v>    Genere</v>
      </c>
      <c r="H54" s="18" t="s">
        <v>78</v>
      </c>
      <c r="I54" s="18" t="s">
        <v>78</v>
      </c>
      <c r="J54" s="18" t="s">
        <v>78</v>
      </c>
      <c r="K54" s="18" t="s">
        <v>78</v>
      </c>
      <c r="X54" s="18">
        <f ca="1" t="shared" si="1"/>
        <v>1143.385394300313</v>
      </c>
    </row>
    <row r="55" spans="1:24" ht="12.75">
      <c r="A55" s="307">
        <v>16</v>
      </c>
      <c r="B55" s="186" t="str">
        <f t="shared" si="0"/>
        <v>    Genere</v>
      </c>
      <c r="H55" s="18" t="s">
        <v>78</v>
      </c>
      <c r="I55" s="18" t="s">
        <v>78</v>
      </c>
      <c r="J55" s="18" t="s">
        <v>78</v>
      </c>
      <c r="K55" s="18" t="s">
        <v>78</v>
      </c>
      <c r="X55" s="18">
        <f ca="1" t="shared" si="1"/>
        <v>682.0779598424417</v>
      </c>
    </row>
    <row r="56" spans="1:24" ht="12.75">
      <c r="A56" s="307">
        <v>17</v>
      </c>
      <c r="B56" s="186" t="str">
        <f t="shared" si="0"/>
        <v>    Genere</v>
      </c>
      <c r="H56" s="18" t="s">
        <v>78</v>
      </c>
      <c r="K56" s="18" t="s">
        <v>78</v>
      </c>
      <c r="X56" s="18">
        <f ca="1" t="shared" si="1"/>
        <v>595.6739101486965</v>
      </c>
    </row>
    <row r="57" spans="1:24" ht="12.75">
      <c r="A57" s="307">
        <v>18</v>
      </c>
      <c r="B57" s="186" t="str">
        <f t="shared" si="0"/>
        <v>    Genere</v>
      </c>
      <c r="H57" s="18" t="s">
        <v>78</v>
      </c>
      <c r="K57" s="18" t="s">
        <v>78</v>
      </c>
      <c r="X57" s="18">
        <f ca="1" t="shared" si="1"/>
        <v>1285.2921231966795</v>
      </c>
    </row>
    <row r="58" spans="1:24" ht="12.75">
      <c r="A58" s="307">
        <v>19</v>
      </c>
      <c r="B58" s="186" t="str">
        <f t="shared" si="0"/>
        <v>    Genere</v>
      </c>
      <c r="H58" s="18" t="s">
        <v>78</v>
      </c>
      <c r="K58" s="18" t="s">
        <v>78</v>
      </c>
      <c r="X58" s="18">
        <f ca="1" t="shared" si="1"/>
        <v>928.1649561537815</v>
      </c>
    </row>
    <row r="59" spans="1:24" ht="12.75">
      <c r="A59" s="307">
        <v>20</v>
      </c>
      <c r="B59" s="186" t="str">
        <f t="shared" si="0"/>
        <v>    Genere</v>
      </c>
      <c r="H59" s="18" t="s">
        <v>78</v>
      </c>
      <c r="K59" s="18" t="s">
        <v>78</v>
      </c>
      <c r="X59" s="18">
        <f ca="1" t="shared" si="1"/>
        <v>720.3309469884438</v>
      </c>
    </row>
    <row r="60" spans="1:24" ht="12.75">
      <c r="A60" s="307">
        <v>21</v>
      </c>
      <c r="B60" s="186" t="str">
        <f t="shared" si="0"/>
        <v>    Genere</v>
      </c>
      <c r="H60" s="18" t="s">
        <v>78</v>
      </c>
      <c r="K60" s="18" t="s">
        <v>78</v>
      </c>
      <c r="X60" s="18">
        <f ca="1" t="shared" si="1"/>
        <v>1092.7987652464637</v>
      </c>
    </row>
    <row r="61" spans="1:24" ht="12.75">
      <c r="A61" s="307">
        <v>22</v>
      </c>
      <c r="B61" s="186" t="str">
        <f t="shared" si="0"/>
        <v>    Genere</v>
      </c>
      <c r="H61" s="18" t="s">
        <v>78</v>
      </c>
      <c r="K61" s="18" t="s">
        <v>78</v>
      </c>
      <c r="X61" s="18">
        <f ca="1" t="shared" si="1"/>
        <v>1298.2663656372479</v>
      </c>
    </row>
    <row r="62" spans="1:24" ht="12.75">
      <c r="A62" s="307">
        <v>23</v>
      </c>
      <c r="B62" s="186" t="str">
        <f t="shared" si="0"/>
        <v>    Genere</v>
      </c>
      <c r="H62" s="18" t="s">
        <v>78</v>
      </c>
      <c r="K62" s="18" t="s">
        <v>78</v>
      </c>
      <c r="X62" s="18">
        <f ca="1" t="shared" si="1"/>
        <v>635.3438233716716</v>
      </c>
    </row>
    <row r="63" spans="1:24" ht="12.75">
      <c r="A63" s="307">
        <v>24</v>
      </c>
      <c r="B63" s="186" t="str">
        <f t="shared" si="0"/>
        <v>    Genere</v>
      </c>
      <c r="H63" s="18" t="s">
        <v>78</v>
      </c>
      <c r="K63" s="18" t="s">
        <v>78</v>
      </c>
      <c r="X63" s="18">
        <f ca="1" t="shared" si="1"/>
        <v>1072.5192190277155</v>
      </c>
    </row>
    <row r="64" spans="1:24" ht="12.75">
      <c r="A64" s="307">
        <v>25</v>
      </c>
      <c r="B64" s="186" t="str">
        <f t="shared" si="0"/>
        <v>    Genere</v>
      </c>
      <c r="H64" s="18" t="s">
        <v>78</v>
      </c>
      <c r="K64" s="18" t="s">
        <v>78</v>
      </c>
      <c r="X64" s="18">
        <f ca="1" t="shared" si="1"/>
        <v>576.976524988132</v>
      </c>
    </row>
    <row r="65" spans="1:24" ht="12.75">
      <c r="A65" s="307">
        <v>26</v>
      </c>
      <c r="B65" s="186" t="str">
        <f t="shared" si="0"/>
        <v>    Genere</v>
      </c>
      <c r="H65" s="18" t="s">
        <v>78</v>
      </c>
      <c r="K65" s="18" t="s">
        <v>78</v>
      </c>
      <c r="X65" s="18">
        <f ca="1" t="shared" si="1"/>
        <v>864.6978031784563</v>
      </c>
    </row>
    <row r="66" spans="1:24" ht="12.75">
      <c r="A66" s="307">
        <v>27</v>
      </c>
      <c r="B66" s="186" t="str">
        <f t="shared" si="0"/>
        <v>    Genere</v>
      </c>
      <c r="H66" s="18" t="s">
        <v>78</v>
      </c>
      <c r="K66" s="18" t="s">
        <v>78</v>
      </c>
      <c r="X66" s="18">
        <f ca="1" t="shared" si="1"/>
        <v>986.2205733902975</v>
      </c>
    </row>
    <row r="67" spans="1:24" ht="12.75">
      <c r="A67" s="307">
        <v>28</v>
      </c>
      <c r="B67" s="186" t="str">
        <f t="shared" si="0"/>
        <v>    Genere</v>
      </c>
      <c r="H67" s="18" t="s">
        <v>78</v>
      </c>
      <c r="K67" s="18" t="s">
        <v>78</v>
      </c>
      <c r="X67" s="18">
        <f ca="1" t="shared" si="1"/>
        <v>507.3470563723091</v>
      </c>
    </row>
    <row r="68" spans="1:24" ht="12.75">
      <c r="A68" s="307">
        <v>29</v>
      </c>
      <c r="B68" s="186" t="str">
        <f t="shared" si="0"/>
        <v>    Genere</v>
      </c>
      <c r="H68" s="18" t="s">
        <v>78</v>
      </c>
      <c r="K68" s="18" t="s">
        <v>78</v>
      </c>
      <c r="X68" s="18">
        <f ca="1" t="shared" si="1"/>
        <v>777.0299011011974</v>
      </c>
    </row>
    <row r="69" spans="1:24" ht="12.75">
      <c r="A69" s="307">
        <v>30</v>
      </c>
      <c r="B69" s="186" t="str">
        <f t="shared" si="0"/>
        <v>    Genere</v>
      </c>
      <c r="H69" s="18" t="s">
        <v>78</v>
      </c>
      <c r="K69" s="18" t="s">
        <v>78</v>
      </c>
      <c r="X69" s="18">
        <f ca="1" t="shared" si="1"/>
        <v>802.6838730325832</v>
      </c>
    </row>
    <row r="70" spans="1:24" ht="12.75">
      <c r="A70" s="307">
        <v>31</v>
      </c>
      <c r="B70" s="186" t="str">
        <f t="shared" si="0"/>
        <v>    Genere</v>
      </c>
      <c r="H70" s="18" t="s">
        <v>78</v>
      </c>
      <c r="K70" s="18" t="s">
        <v>78</v>
      </c>
      <c r="X70" s="18">
        <f ca="1" t="shared" si="1"/>
        <v>817.5570991314979</v>
      </c>
    </row>
    <row r="71" spans="1:24" ht="12.75">
      <c r="A71" s="307">
        <v>32</v>
      </c>
      <c r="B71" s="186" t="str">
        <f t="shared" si="0"/>
        <v>    Genere</v>
      </c>
      <c r="H71" s="18" t="s">
        <v>78</v>
      </c>
      <c r="K71" s="18" t="s">
        <v>78</v>
      </c>
      <c r="X71" s="18">
        <f ca="1" t="shared" si="1"/>
        <v>1198.2978539514534</v>
      </c>
    </row>
    <row r="72" spans="1:24" ht="12.75">
      <c r="A72" s="307">
        <v>33</v>
      </c>
      <c r="B72" s="186" t="str">
        <f t="shared" si="0"/>
        <v>    Genere</v>
      </c>
      <c r="H72" s="18" t="s">
        <v>78</v>
      </c>
      <c r="K72" s="18" t="s">
        <v>78</v>
      </c>
      <c r="X72" s="18">
        <f ca="1" t="shared" si="1"/>
        <v>1033.8338844659374</v>
      </c>
    </row>
    <row r="73" spans="1:24" ht="12.75">
      <c r="A73" s="307">
        <v>34</v>
      </c>
      <c r="B73" s="186" t="str">
        <f t="shared" si="0"/>
        <v>    Genere</v>
      </c>
      <c r="H73" s="18" t="s">
        <v>78</v>
      </c>
      <c r="K73" s="18" t="s">
        <v>78</v>
      </c>
      <c r="X73" s="18">
        <f ca="1" t="shared" si="1"/>
        <v>655.0370636419246</v>
      </c>
    </row>
    <row r="74" spans="1:24" ht="12.75">
      <c r="A74" s="307">
        <v>35</v>
      </c>
      <c r="B74" s="186" t="str">
        <f t="shared" si="0"/>
        <v>    Genere</v>
      </c>
      <c r="H74" s="18" t="s">
        <v>78</v>
      </c>
      <c r="K74" s="18" t="s">
        <v>78</v>
      </c>
      <c r="X74" s="18">
        <f ca="1" t="shared" si="1"/>
        <v>727.0657405007704</v>
      </c>
    </row>
    <row r="75" spans="1:24" ht="12.75">
      <c r="A75" s="307">
        <v>36</v>
      </c>
      <c r="B75" s="186" t="str">
        <f t="shared" si="0"/>
        <v>    Genere</v>
      </c>
      <c r="H75" s="18" t="s">
        <v>78</v>
      </c>
      <c r="K75" s="18" t="s">
        <v>78</v>
      </c>
      <c r="X75" s="18">
        <f ca="1" t="shared" si="1"/>
        <v>535.8580474599438</v>
      </c>
    </row>
    <row r="76" spans="1:24" ht="12.75">
      <c r="A76" s="307">
        <v>37</v>
      </c>
      <c r="B76" s="186" t="str">
        <f t="shared" si="0"/>
        <v>    Genere</v>
      </c>
      <c r="H76" s="18" t="s">
        <v>78</v>
      </c>
      <c r="K76" s="18" t="s">
        <v>78</v>
      </c>
      <c r="X76" s="18">
        <f ca="1" t="shared" si="1"/>
        <v>388.12846483411295</v>
      </c>
    </row>
    <row r="77" spans="1:24" ht="12.75">
      <c r="A77" s="307">
        <v>38</v>
      </c>
      <c r="B77" s="186" t="str">
        <f t="shared" si="0"/>
        <v>    Genere</v>
      </c>
      <c r="H77" s="18" t="s">
        <v>78</v>
      </c>
      <c r="K77" s="18" t="s">
        <v>78</v>
      </c>
      <c r="X77" s="18">
        <f ca="1" t="shared" si="1"/>
        <v>719.5542267152142</v>
      </c>
    </row>
    <row r="78" spans="1:24" ht="12.75">
      <c r="A78" s="307">
        <v>39</v>
      </c>
      <c r="B78" s="186" t="str">
        <f t="shared" si="0"/>
        <v>    Genere</v>
      </c>
      <c r="H78" s="18" t="s">
        <v>78</v>
      </c>
      <c r="K78" s="18" t="s">
        <v>78</v>
      </c>
      <c r="X78" s="18">
        <f ca="1" t="shared" si="1"/>
        <v>1220.3202014018188</v>
      </c>
    </row>
    <row r="79" spans="1:24" ht="12.75">
      <c r="A79" s="307">
        <v>40</v>
      </c>
      <c r="B79" s="186" t="str">
        <f t="shared" si="0"/>
        <v>    Genere</v>
      </c>
      <c r="H79" s="18" t="s">
        <v>78</v>
      </c>
      <c r="K79" s="18" t="s">
        <v>78</v>
      </c>
      <c r="X79" s="18">
        <f ca="1" t="shared" si="1"/>
        <v>341.46407350724485</v>
      </c>
    </row>
    <row r="80" spans="1:24" ht="12.75">
      <c r="A80" s="307">
        <v>41</v>
      </c>
      <c r="B80" s="186" t="str">
        <f t="shared" si="0"/>
        <v>    Genere</v>
      </c>
      <c r="H80" s="18" t="s">
        <v>78</v>
      </c>
      <c r="K80" s="18" t="s">
        <v>78</v>
      </c>
      <c r="X80" s="18">
        <f ca="1" t="shared" si="1"/>
        <v>915.755404895906</v>
      </c>
    </row>
    <row r="81" spans="1:24" ht="12.75">
      <c r="A81" s="307">
        <v>42</v>
      </c>
      <c r="B81" s="186" t="str">
        <f t="shared" si="0"/>
        <v>    Genere</v>
      </c>
      <c r="H81" s="18" t="s">
        <v>78</v>
      </c>
      <c r="K81" s="18" t="s">
        <v>78</v>
      </c>
      <c r="X81" s="18">
        <f ca="1" t="shared" si="1"/>
        <v>1289.019960032977</v>
      </c>
    </row>
    <row r="82" spans="1:24" ht="12.75">
      <c r="A82" s="307">
        <v>43</v>
      </c>
      <c r="B82" s="186" t="str">
        <f t="shared" si="0"/>
        <v>    Genere</v>
      </c>
      <c r="H82" s="18" t="s">
        <v>78</v>
      </c>
      <c r="K82" s="18" t="s">
        <v>78</v>
      </c>
      <c r="X82" s="18">
        <f ca="1" t="shared" si="1"/>
        <v>914.2128864672193</v>
      </c>
    </row>
    <row r="83" spans="1:24" ht="12.75">
      <c r="A83" s="307">
        <v>44</v>
      </c>
      <c r="B83" s="186" t="str">
        <f t="shared" si="0"/>
        <v>    Genere</v>
      </c>
      <c r="H83" s="18" t="s">
        <v>78</v>
      </c>
      <c r="K83" s="18" t="s">
        <v>78</v>
      </c>
      <c r="X83" s="18">
        <f ca="1" t="shared" si="1"/>
        <v>489.07975837008206</v>
      </c>
    </row>
    <row r="84" spans="1:24" ht="12.75">
      <c r="A84" s="307">
        <v>45</v>
      </c>
      <c r="B84" s="186" t="str">
        <f t="shared" si="0"/>
        <v>    Genere</v>
      </c>
      <c r="H84" s="18" t="s">
        <v>78</v>
      </c>
      <c r="K84" s="18" t="s">
        <v>78</v>
      </c>
      <c r="X84" s="18">
        <f ca="1" t="shared" si="1"/>
        <v>525.3128067287429</v>
      </c>
    </row>
    <row r="85" spans="1:24" ht="12.75">
      <c r="A85" s="307">
        <v>46</v>
      </c>
      <c r="B85" s="186" t="str">
        <f t="shared" si="0"/>
        <v>    Genere</v>
      </c>
      <c r="H85" s="18" t="s">
        <v>78</v>
      </c>
      <c r="K85" s="18" t="s">
        <v>78</v>
      </c>
      <c r="X85" s="18">
        <f ca="1" t="shared" si="1"/>
        <v>1199.3487364447585</v>
      </c>
    </row>
    <row r="86" spans="1:24" ht="12.75">
      <c r="A86" s="307">
        <v>47</v>
      </c>
      <c r="B86" s="186" t="str">
        <f t="shared" si="0"/>
        <v>    Genere</v>
      </c>
      <c r="H86" s="18" t="s">
        <v>78</v>
      </c>
      <c r="K86" s="18" t="s">
        <v>78</v>
      </c>
      <c r="X86" s="18">
        <f ca="1" t="shared" si="1"/>
        <v>1108.1954299591903</v>
      </c>
    </row>
    <row r="87" spans="1:24" ht="12.75">
      <c r="A87" s="307">
        <v>48</v>
      </c>
      <c r="B87" s="186" t="str">
        <f t="shared" si="0"/>
        <v>    Genere</v>
      </c>
      <c r="H87" s="18" t="s">
        <v>78</v>
      </c>
      <c r="K87" s="18" t="s">
        <v>78</v>
      </c>
      <c r="X87" s="18">
        <f ca="1" t="shared" si="1"/>
        <v>577.3424947968083</v>
      </c>
    </row>
    <row r="88" spans="1:24" ht="12.75">
      <c r="A88" s="307">
        <v>49</v>
      </c>
      <c r="B88" s="186" t="str">
        <f t="shared" si="0"/>
        <v>    Genere</v>
      </c>
      <c r="H88" s="18" t="s">
        <v>78</v>
      </c>
      <c r="K88" s="18" t="s">
        <v>78</v>
      </c>
      <c r="X88" s="18">
        <f ca="1" t="shared" si="1"/>
        <v>912.01444683894</v>
      </c>
    </row>
    <row r="89" spans="1:24" ht="12.75">
      <c r="A89" s="307">
        <v>50</v>
      </c>
      <c r="B89" s="186" t="str">
        <f t="shared" si="0"/>
        <v>    Genere</v>
      </c>
      <c r="H89" s="18" t="s">
        <v>78</v>
      </c>
      <c r="K89" s="18" t="s">
        <v>78</v>
      </c>
      <c r="X89" s="18">
        <f ca="1" t="shared" si="1"/>
        <v>822.4736458193931</v>
      </c>
    </row>
    <row r="90" spans="1:24" ht="12.75">
      <c r="A90" s="307">
        <v>51</v>
      </c>
      <c r="B90" s="186" t="str">
        <f t="shared" si="0"/>
        <v>    Genere</v>
      </c>
      <c r="H90" s="18" t="s">
        <v>78</v>
      </c>
      <c r="K90" s="18" t="s">
        <v>78</v>
      </c>
      <c r="X90" s="18">
        <f ca="1" t="shared" si="1"/>
        <v>784.9796512601571</v>
      </c>
    </row>
    <row r="91" spans="1:24" ht="12.75">
      <c r="A91" s="307">
        <v>52</v>
      </c>
      <c r="B91" s="186" t="str">
        <f t="shared" si="0"/>
        <v>    Genere</v>
      </c>
      <c r="H91" s="18" t="s">
        <v>78</v>
      </c>
      <c r="K91" s="18" t="s">
        <v>78</v>
      </c>
      <c r="X91" s="18">
        <f ca="1" t="shared" si="1"/>
        <v>763.2645332909956</v>
      </c>
    </row>
    <row r="92" spans="1:24" ht="12.75">
      <c r="A92" s="307">
        <v>53</v>
      </c>
      <c r="B92" s="186" t="str">
        <f t="shared" si="0"/>
        <v>    Genere</v>
      </c>
      <c r="H92" s="18" t="s">
        <v>78</v>
      </c>
      <c r="K92" s="18" t="s">
        <v>78</v>
      </c>
      <c r="X92" s="18">
        <f ca="1" t="shared" si="1"/>
        <v>374.29656088167326</v>
      </c>
    </row>
    <row r="93" spans="1:24" ht="12.75">
      <c r="A93" s="307">
        <v>54</v>
      </c>
      <c r="B93" s="186" t="str">
        <f t="shared" si="0"/>
        <v>    Genere</v>
      </c>
      <c r="H93" s="18" t="s">
        <v>78</v>
      </c>
      <c r="K93" s="18" t="s">
        <v>78</v>
      </c>
      <c r="X93" s="18">
        <f ca="1" t="shared" si="1"/>
        <v>809.5803399694977</v>
      </c>
    </row>
    <row r="94" spans="1:24" ht="12.75">
      <c r="A94" s="307">
        <v>55</v>
      </c>
      <c r="B94" s="186" t="str">
        <f t="shared" si="0"/>
        <v>    Genere</v>
      </c>
      <c r="H94" s="18" t="s">
        <v>78</v>
      </c>
      <c r="K94" s="18" t="s">
        <v>78</v>
      </c>
      <c r="X94" s="18">
        <f ca="1" t="shared" si="1"/>
        <v>823.2865562629671</v>
      </c>
    </row>
    <row r="95" spans="1:24" ht="12.75">
      <c r="A95" s="307">
        <v>56</v>
      </c>
      <c r="B95" s="186" t="str">
        <f t="shared" si="0"/>
        <v>    Genere</v>
      </c>
      <c r="H95" s="18" t="s">
        <v>78</v>
      </c>
      <c r="K95" s="18" t="s">
        <v>78</v>
      </c>
      <c r="X95" s="18">
        <f ca="1" t="shared" si="1"/>
        <v>895.8752110510743</v>
      </c>
    </row>
    <row r="96" spans="1:24" ht="12.75">
      <c r="A96" s="307">
        <v>57</v>
      </c>
      <c r="B96" s="186" t="str">
        <f t="shared" si="0"/>
        <v>    Genere</v>
      </c>
      <c r="H96" s="18" t="s">
        <v>78</v>
      </c>
      <c r="K96" s="18" t="s">
        <v>78</v>
      </c>
      <c r="X96" s="18">
        <f ca="1" t="shared" si="1"/>
        <v>1244.5034019190643</v>
      </c>
    </row>
    <row r="97" spans="1:24" ht="12.75">
      <c r="A97" s="307">
        <v>58</v>
      </c>
      <c r="B97" s="186" t="str">
        <f t="shared" si="0"/>
        <v>    Genere</v>
      </c>
      <c r="H97" s="18" t="s">
        <v>78</v>
      </c>
      <c r="K97" s="18" t="s">
        <v>78</v>
      </c>
      <c r="X97" s="18">
        <f ca="1" t="shared" si="1"/>
        <v>663.6702461736785</v>
      </c>
    </row>
    <row r="98" spans="1:24" ht="12.75">
      <c r="A98" s="307">
        <v>59</v>
      </c>
      <c r="B98" s="186" t="str">
        <f t="shared" si="0"/>
        <v>    Genere</v>
      </c>
      <c r="H98" s="18" t="s">
        <v>78</v>
      </c>
      <c r="K98" s="18" t="s">
        <v>78</v>
      </c>
      <c r="X98" s="18">
        <f ca="1" t="shared" si="1"/>
        <v>563.8309350473398</v>
      </c>
    </row>
    <row r="99" spans="1:24" ht="12.75">
      <c r="A99" s="307">
        <v>60</v>
      </c>
      <c r="B99" s="186" t="str">
        <f t="shared" si="0"/>
        <v>    Genere</v>
      </c>
      <c r="H99" s="18" t="s">
        <v>78</v>
      </c>
      <c r="K99" s="18" t="s">
        <v>78</v>
      </c>
      <c r="X99" s="18">
        <f ca="1" t="shared" si="1"/>
        <v>958.4744866965162</v>
      </c>
    </row>
    <row r="100" spans="1:24" ht="12.75">
      <c r="A100" s="307">
        <v>61</v>
      </c>
      <c r="B100" s="186" t="str">
        <f t="shared" si="0"/>
        <v>    Genere</v>
      </c>
      <c r="H100" s="18" t="s">
        <v>78</v>
      </c>
      <c r="K100" s="18" t="s">
        <v>78</v>
      </c>
      <c r="X100" s="18">
        <f ca="1" t="shared" si="1"/>
        <v>586.6729504286533</v>
      </c>
    </row>
    <row r="101" spans="1:24" ht="12.75">
      <c r="A101" s="307">
        <v>62</v>
      </c>
      <c r="B101" s="186" t="str">
        <f t="shared" si="0"/>
        <v>    Genere</v>
      </c>
      <c r="H101" s="18" t="s">
        <v>78</v>
      </c>
      <c r="K101" s="18" t="s">
        <v>78</v>
      </c>
      <c r="X101" s="18">
        <f ca="1" t="shared" si="1"/>
        <v>623.5452080973755</v>
      </c>
    </row>
    <row r="102" spans="1:24" ht="12.75">
      <c r="A102" s="307">
        <v>63</v>
      </c>
      <c r="B102" s="186" t="str">
        <f t="shared" si="0"/>
        <v>    Genere</v>
      </c>
      <c r="H102" s="18" t="s">
        <v>78</v>
      </c>
      <c r="K102" s="18" t="s">
        <v>78</v>
      </c>
      <c r="X102" s="18">
        <f ca="1" t="shared" si="1"/>
        <v>880.9146887179585</v>
      </c>
    </row>
    <row r="103" spans="1:24" ht="12.75">
      <c r="A103" s="307">
        <v>64</v>
      </c>
      <c r="B103" s="186" t="str">
        <f t="shared" si="0"/>
        <v>    Genere</v>
      </c>
      <c r="H103" s="18" t="s">
        <v>78</v>
      </c>
      <c r="K103" s="18" t="s">
        <v>78</v>
      </c>
      <c r="X103" s="18">
        <f ca="1" t="shared" si="1"/>
        <v>759.4410110328093</v>
      </c>
    </row>
    <row r="104" spans="1:24" ht="12.75">
      <c r="A104" s="307">
        <v>65</v>
      </c>
      <c r="B104" s="186" t="str">
        <f t="shared" si="0"/>
        <v>    Genere</v>
      </c>
      <c r="H104" s="18" t="s">
        <v>78</v>
      </c>
      <c r="K104" s="18" t="s">
        <v>78</v>
      </c>
      <c r="X104" s="18">
        <f ca="1" t="shared" si="1"/>
        <v>846.5399369320202</v>
      </c>
    </row>
    <row r="105" spans="1:24" ht="12.75">
      <c r="A105" s="307">
        <v>66</v>
      </c>
      <c r="B105" s="186" t="str">
        <f aca="true" t="shared" si="2" ref="B105:B168">IF($D$36=1,ROUND(X105,$D$35),"    Genere")</f>
        <v>    Genere</v>
      </c>
      <c r="H105" s="18" t="s">
        <v>78</v>
      </c>
      <c r="K105" s="18" t="s">
        <v>78</v>
      </c>
      <c r="X105" s="18">
        <f aca="true" ca="1" t="shared" si="3" ref="X105:X168">$D$31+NORMSINV(RAND())*$D$32</f>
        <v>689.5155092935961</v>
      </c>
    </row>
    <row r="106" spans="1:24" ht="12.75">
      <c r="A106" s="307">
        <v>67</v>
      </c>
      <c r="B106" s="186" t="str">
        <f t="shared" si="2"/>
        <v>    Genere</v>
      </c>
      <c r="H106" s="18" t="s">
        <v>78</v>
      </c>
      <c r="K106" s="18" t="s">
        <v>78</v>
      </c>
      <c r="X106" s="18">
        <f ca="1" t="shared" si="3"/>
        <v>696.4441036812804</v>
      </c>
    </row>
    <row r="107" spans="1:24" ht="12.75">
      <c r="A107" s="307">
        <v>68</v>
      </c>
      <c r="B107" s="186" t="str">
        <f t="shared" si="2"/>
        <v>    Genere</v>
      </c>
      <c r="H107" s="18" t="s">
        <v>78</v>
      </c>
      <c r="K107" s="18" t="s">
        <v>78</v>
      </c>
      <c r="X107" s="18">
        <f ca="1" t="shared" si="3"/>
        <v>768.6615073907768</v>
      </c>
    </row>
    <row r="108" spans="1:24" ht="12.75">
      <c r="A108" s="307">
        <v>69</v>
      </c>
      <c r="B108" s="186" t="str">
        <f t="shared" si="2"/>
        <v>    Genere</v>
      </c>
      <c r="H108" s="18" t="s">
        <v>78</v>
      </c>
      <c r="K108" s="18" t="s">
        <v>78</v>
      </c>
      <c r="X108" s="18">
        <f ca="1" t="shared" si="3"/>
        <v>764.8427784250217</v>
      </c>
    </row>
    <row r="109" spans="1:24" ht="12.75">
      <c r="A109" s="307">
        <v>70</v>
      </c>
      <c r="B109" s="186" t="str">
        <f t="shared" si="2"/>
        <v>    Genere</v>
      </c>
      <c r="H109" s="18" t="s">
        <v>78</v>
      </c>
      <c r="K109" s="18" t="s">
        <v>78</v>
      </c>
      <c r="X109" s="18">
        <f ca="1" t="shared" si="3"/>
        <v>930.7884256886825</v>
      </c>
    </row>
    <row r="110" spans="1:24" ht="12.75">
      <c r="A110" s="307">
        <v>71</v>
      </c>
      <c r="B110" s="186" t="str">
        <f t="shared" si="2"/>
        <v>    Genere</v>
      </c>
      <c r="H110" s="18" t="s">
        <v>78</v>
      </c>
      <c r="K110" s="18" t="s">
        <v>78</v>
      </c>
      <c r="X110" s="18">
        <f ca="1" t="shared" si="3"/>
        <v>735.173845829089</v>
      </c>
    </row>
    <row r="111" spans="1:24" ht="12.75">
      <c r="A111" s="307">
        <v>72</v>
      </c>
      <c r="B111" s="186" t="str">
        <f t="shared" si="2"/>
        <v>    Genere</v>
      </c>
      <c r="H111" s="18" t="s">
        <v>78</v>
      </c>
      <c r="K111" s="18" t="s">
        <v>78</v>
      </c>
      <c r="X111" s="18">
        <f ca="1" t="shared" si="3"/>
        <v>566.4678090174967</v>
      </c>
    </row>
    <row r="112" spans="1:24" ht="12.75">
      <c r="A112" s="307">
        <v>73</v>
      </c>
      <c r="B112" s="186" t="str">
        <f t="shared" si="2"/>
        <v>    Genere</v>
      </c>
      <c r="H112" s="18" t="s">
        <v>78</v>
      </c>
      <c r="K112" s="18" t="s">
        <v>78</v>
      </c>
      <c r="X112" s="18">
        <f ca="1" t="shared" si="3"/>
        <v>800.6905664389204</v>
      </c>
    </row>
    <row r="113" spans="1:24" ht="12.75">
      <c r="A113" s="307">
        <v>74</v>
      </c>
      <c r="B113" s="186" t="str">
        <f t="shared" si="2"/>
        <v>    Genere</v>
      </c>
      <c r="H113" s="18" t="s">
        <v>78</v>
      </c>
      <c r="K113" s="18" t="s">
        <v>78</v>
      </c>
      <c r="X113" s="18">
        <f ca="1" t="shared" si="3"/>
        <v>282.2542304292141</v>
      </c>
    </row>
    <row r="114" spans="1:24" ht="12.75">
      <c r="A114" s="307">
        <v>75</v>
      </c>
      <c r="B114" s="186" t="str">
        <f t="shared" si="2"/>
        <v>    Genere</v>
      </c>
      <c r="H114" s="18" t="s">
        <v>78</v>
      </c>
      <c r="K114" s="18" t="s">
        <v>78</v>
      </c>
      <c r="X114" s="18">
        <f ca="1" t="shared" si="3"/>
        <v>995.5568649581934</v>
      </c>
    </row>
    <row r="115" spans="1:24" ht="12.75">
      <c r="A115" s="307">
        <v>76</v>
      </c>
      <c r="B115" s="186" t="str">
        <f t="shared" si="2"/>
        <v>    Genere</v>
      </c>
      <c r="H115" s="18" t="s">
        <v>78</v>
      </c>
      <c r="K115" s="18" t="s">
        <v>78</v>
      </c>
      <c r="X115" s="18">
        <f ca="1" t="shared" si="3"/>
        <v>1168.0442448831197</v>
      </c>
    </row>
    <row r="116" spans="1:24" ht="12.75">
      <c r="A116" s="307">
        <v>77</v>
      </c>
      <c r="B116" s="186" t="str">
        <f t="shared" si="2"/>
        <v>    Genere</v>
      </c>
      <c r="H116" s="18" t="s">
        <v>78</v>
      </c>
      <c r="K116" s="18" t="s">
        <v>78</v>
      </c>
      <c r="X116" s="18">
        <f ca="1" t="shared" si="3"/>
        <v>908.9283708726834</v>
      </c>
    </row>
    <row r="117" spans="1:24" ht="12.75">
      <c r="A117" s="307">
        <v>78</v>
      </c>
      <c r="B117" s="186" t="str">
        <f t="shared" si="2"/>
        <v>    Genere</v>
      </c>
      <c r="H117" s="18" t="s">
        <v>78</v>
      </c>
      <c r="K117" s="18" t="s">
        <v>78</v>
      </c>
      <c r="X117" s="18">
        <f ca="1" t="shared" si="3"/>
        <v>1037.392695449714</v>
      </c>
    </row>
    <row r="118" spans="1:24" ht="12.75">
      <c r="A118" s="307">
        <v>79</v>
      </c>
      <c r="B118" s="186" t="str">
        <f t="shared" si="2"/>
        <v>    Genere</v>
      </c>
      <c r="H118" s="18" t="s">
        <v>78</v>
      </c>
      <c r="K118" s="18" t="s">
        <v>78</v>
      </c>
      <c r="X118" s="18">
        <f ca="1" t="shared" si="3"/>
        <v>441.7407072496218</v>
      </c>
    </row>
    <row r="119" spans="1:24" ht="12.75">
      <c r="A119" s="307">
        <v>80</v>
      </c>
      <c r="B119" s="186" t="str">
        <f t="shared" si="2"/>
        <v>    Genere</v>
      </c>
      <c r="H119" s="18" t="s">
        <v>78</v>
      </c>
      <c r="K119" s="18" t="s">
        <v>78</v>
      </c>
      <c r="X119" s="18">
        <f ca="1" t="shared" si="3"/>
        <v>920.9781388527912</v>
      </c>
    </row>
    <row r="120" spans="1:24" ht="12.75">
      <c r="A120" s="307">
        <v>81</v>
      </c>
      <c r="B120" s="186" t="str">
        <f t="shared" si="2"/>
        <v>    Genere</v>
      </c>
      <c r="D120" s="18" t="s">
        <v>78</v>
      </c>
      <c r="E120" s="18" t="s">
        <v>78</v>
      </c>
      <c r="F120" s="18" t="s">
        <v>78</v>
      </c>
      <c r="G120" s="18" t="s">
        <v>78</v>
      </c>
      <c r="H120" s="18" t="s">
        <v>78</v>
      </c>
      <c r="K120" s="18" t="s">
        <v>78</v>
      </c>
      <c r="X120" s="18">
        <f ca="1" t="shared" si="3"/>
        <v>773.1523257223743</v>
      </c>
    </row>
    <row r="121" spans="1:24" ht="12.75">
      <c r="A121" s="307">
        <v>82</v>
      </c>
      <c r="B121" s="186" t="str">
        <f t="shared" si="2"/>
        <v>    Genere</v>
      </c>
      <c r="D121" s="18" t="s">
        <v>78</v>
      </c>
      <c r="E121" s="18" t="s">
        <v>78</v>
      </c>
      <c r="F121" s="18" t="s">
        <v>78</v>
      </c>
      <c r="G121" s="18" t="s">
        <v>78</v>
      </c>
      <c r="H121" s="18" t="s">
        <v>78</v>
      </c>
      <c r="K121" s="18" t="s">
        <v>78</v>
      </c>
      <c r="X121" s="18">
        <f ca="1" t="shared" si="3"/>
        <v>581.8613288387363</v>
      </c>
    </row>
    <row r="122" spans="1:24" ht="12.75">
      <c r="A122" s="307">
        <v>83</v>
      </c>
      <c r="B122" s="186" t="str">
        <f t="shared" si="2"/>
        <v>    Genere</v>
      </c>
      <c r="D122" s="18" t="s">
        <v>78</v>
      </c>
      <c r="E122" s="18" t="s">
        <v>78</v>
      </c>
      <c r="F122" s="18" t="s">
        <v>78</v>
      </c>
      <c r="G122" s="18" t="s">
        <v>78</v>
      </c>
      <c r="H122" s="18" t="s">
        <v>78</v>
      </c>
      <c r="K122" s="18" t="s">
        <v>78</v>
      </c>
      <c r="X122" s="18">
        <f ca="1" t="shared" si="3"/>
        <v>1271.5459698827472</v>
      </c>
    </row>
    <row r="123" spans="1:24" ht="12.75">
      <c r="A123" s="307">
        <v>84</v>
      </c>
      <c r="B123" s="186" t="str">
        <f t="shared" si="2"/>
        <v>    Genere</v>
      </c>
      <c r="D123" s="136" t="s">
        <v>78</v>
      </c>
      <c r="E123" s="18" t="s">
        <v>78</v>
      </c>
      <c r="F123" s="18" t="s">
        <v>78</v>
      </c>
      <c r="G123" s="18" t="s">
        <v>78</v>
      </c>
      <c r="H123" s="18" t="s">
        <v>78</v>
      </c>
      <c r="K123" s="18" t="s">
        <v>78</v>
      </c>
      <c r="X123" s="18">
        <f ca="1" t="shared" si="3"/>
        <v>766.6538520678329</v>
      </c>
    </row>
    <row r="124" spans="1:24" ht="12.75">
      <c r="A124" s="307">
        <v>85</v>
      </c>
      <c r="B124" s="186" t="str">
        <f t="shared" si="2"/>
        <v>    Genere</v>
      </c>
      <c r="D124" s="136" t="s">
        <v>78</v>
      </c>
      <c r="E124" s="18" t="s">
        <v>78</v>
      </c>
      <c r="F124" s="18" t="s">
        <v>78</v>
      </c>
      <c r="G124" s="18" t="s">
        <v>78</v>
      </c>
      <c r="H124" s="18" t="s">
        <v>78</v>
      </c>
      <c r="I124" s="18" t="s">
        <v>78</v>
      </c>
      <c r="J124" s="18" t="s">
        <v>78</v>
      </c>
      <c r="K124" s="18" t="s">
        <v>78</v>
      </c>
      <c r="X124" s="18">
        <f ca="1" t="shared" si="3"/>
        <v>842.7771254973748</v>
      </c>
    </row>
    <row r="125" spans="1:24" ht="12.75">
      <c r="A125" s="307">
        <v>86</v>
      </c>
      <c r="B125" s="186" t="str">
        <f t="shared" si="2"/>
        <v>    Genere</v>
      </c>
      <c r="D125" s="136" t="s">
        <v>78</v>
      </c>
      <c r="E125" s="18" t="s">
        <v>78</v>
      </c>
      <c r="F125" s="18" t="s">
        <v>78</v>
      </c>
      <c r="G125" s="18" t="s">
        <v>78</v>
      </c>
      <c r="H125" s="18" t="s">
        <v>78</v>
      </c>
      <c r="I125" s="18" t="s">
        <v>78</v>
      </c>
      <c r="J125" s="18" t="s">
        <v>78</v>
      </c>
      <c r="K125" s="18" t="s">
        <v>78</v>
      </c>
      <c r="X125" s="18">
        <f ca="1" t="shared" si="3"/>
        <v>729.5818786758197</v>
      </c>
    </row>
    <row r="126" spans="1:24" ht="12.75">
      <c r="A126" s="307">
        <v>87</v>
      </c>
      <c r="B126" s="186" t="str">
        <f t="shared" si="2"/>
        <v>    Genere</v>
      </c>
      <c r="D126" s="136" t="s">
        <v>78</v>
      </c>
      <c r="E126" s="18" t="s">
        <v>78</v>
      </c>
      <c r="F126" s="18" t="s">
        <v>78</v>
      </c>
      <c r="G126" s="18" t="s">
        <v>78</v>
      </c>
      <c r="H126" s="18" t="s">
        <v>78</v>
      </c>
      <c r="I126" s="18" t="s">
        <v>78</v>
      </c>
      <c r="J126" s="18" t="s">
        <v>78</v>
      </c>
      <c r="K126" s="18" t="s">
        <v>78</v>
      </c>
      <c r="X126" s="18">
        <f ca="1" t="shared" si="3"/>
        <v>437.2187723986556</v>
      </c>
    </row>
    <row r="127" spans="1:24" ht="12.75">
      <c r="A127" s="307">
        <v>88</v>
      </c>
      <c r="B127" s="186" t="str">
        <f t="shared" si="2"/>
        <v>    Genere</v>
      </c>
      <c r="D127" s="136" t="s">
        <v>78</v>
      </c>
      <c r="E127" s="18" t="s">
        <v>78</v>
      </c>
      <c r="F127" s="18" t="s">
        <v>78</v>
      </c>
      <c r="G127" s="18" t="s">
        <v>78</v>
      </c>
      <c r="H127" s="18" t="s">
        <v>78</v>
      </c>
      <c r="I127" s="18" t="s">
        <v>78</v>
      </c>
      <c r="J127" s="18" t="s">
        <v>78</v>
      </c>
      <c r="K127" s="18" t="s">
        <v>78</v>
      </c>
      <c r="X127" s="18">
        <f ca="1" t="shared" si="3"/>
        <v>750.6113043504629</v>
      </c>
    </row>
    <row r="128" spans="1:24" ht="12.75">
      <c r="A128" s="307">
        <v>89</v>
      </c>
      <c r="B128" s="186" t="str">
        <f t="shared" si="2"/>
        <v>    Genere</v>
      </c>
      <c r="D128" s="136" t="s">
        <v>78</v>
      </c>
      <c r="E128" s="18" t="s">
        <v>78</v>
      </c>
      <c r="F128" s="18" t="s">
        <v>78</v>
      </c>
      <c r="G128" s="18" t="s">
        <v>78</v>
      </c>
      <c r="H128" s="18" t="s">
        <v>78</v>
      </c>
      <c r="I128" s="18" t="s">
        <v>78</v>
      </c>
      <c r="J128" s="18" t="s">
        <v>78</v>
      </c>
      <c r="K128" s="18" t="s">
        <v>78</v>
      </c>
      <c r="X128" s="18">
        <f ca="1" t="shared" si="3"/>
        <v>986.1075015472518</v>
      </c>
    </row>
    <row r="129" spans="1:24" ht="12.75">
      <c r="A129" s="307">
        <v>90</v>
      </c>
      <c r="B129" s="186" t="str">
        <f t="shared" si="2"/>
        <v>    Genere</v>
      </c>
      <c r="D129" s="136" t="s">
        <v>78</v>
      </c>
      <c r="E129" s="18" t="s">
        <v>78</v>
      </c>
      <c r="F129" s="18" t="s">
        <v>78</v>
      </c>
      <c r="G129" s="18" t="s">
        <v>78</v>
      </c>
      <c r="H129" s="18" t="s">
        <v>78</v>
      </c>
      <c r="I129" s="18" t="s">
        <v>78</v>
      </c>
      <c r="J129" s="18" t="s">
        <v>78</v>
      </c>
      <c r="K129" s="18" t="s">
        <v>78</v>
      </c>
      <c r="X129" s="18">
        <f ca="1" t="shared" si="3"/>
        <v>331.93743981226237</v>
      </c>
    </row>
    <row r="130" spans="1:24" ht="12.75">
      <c r="A130" s="307">
        <v>91</v>
      </c>
      <c r="B130" s="186" t="str">
        <f t="shared" si="2"/>
        <v>    Genere</v>
      </c>
      <c r="D130" s="136" t="s">
        <v>78</v>
      </c>
      <c r="E130" s="18" t="s">
        <v>78</v>
      </c>
      <c r="F130" s="18" t="s">
        <v>78</v>
      </c>
      <c r="G130" s="18" t="s">
        <v>78</v>
      </c>
      <c r="H130" s="18" t="s">
        <v>78</v>
      </c>
      <c r="I130" s="18" t="s">
        <v>78</v>
      </c>
      <c r="J130" s="18" t="s">
        <v>78</v>
      </c>
      <c r="K130" s="18" t="s">
        <v>78</v>
      </c>
      <c r="X130" s="18">
        <f ca="1" t="shared" si="3"/>
        <v>383.9966131180297</v>
      </c>
    </row>
    <row r="131" spans="1:24" ht="12.75">
      <c r="A131" s="307">
        <v>92</v>
      </c>
      <c r="B131" s="186" t="str">
        <f t="shared" si="2"/>
        <v>    Genere</v>
      </c>
      <c r="D131" s="136" t="s">
        <v>78</v>
      </c>
      <c r="E131" s="18" t="s">
        <v>78</v>
      </c>
      <c r="F131" s="18" t="s">
        <v>78</v>
      </c>
      <c r="G131" s="18" t="s">
        <v>78</v>
      </c>
      <c r="H131" s="18" t="s">
        <v>78</v>
      </c>
      <c r="I131" s="18" t="s">
        <v>78</v>
      </c>
      <c r="J131" s="18" t="s">
        <v>78</v>
      </c>
      <c r="K131" s="18" t="s">
        <v>78</v>
      </c>
      <c r="X131" s="18">
        <f ca="1" t="shared" si="3"/>
        <v>1012.8121792727063</v>
      </c>
    </row>
    <row r="132" spans="1:24" ht="12.75">
      <c r="A132" s="307">
        <v>93</v>
      </c>
      <c r="B132" s="186" t="str">
        <f t="shared" si="2"/>
        <v>    Genere</v>
      </c>
      <c r="D132" s="136" t="s">
        <v>78</v>
      </c>
      <c r="E132" s="18" t="s">
        <v>78</v>
      </c>
      <c r="F132" s="18" t="s">
        <v>78</v>
      </c>
      <c r="G132" s="18" t="s">
        <v>78</v>
      </c>
      <c r="H132" s="18" t="s">
        <v>78</v>
      </c>
      <c r="I132" s="18" t="s">
        <v>78</v>
      </c>
      <c r="J132" s="18" t="s">
        <v>78</v>
      </c>
      <c r="K132" s="18" t="s">
        <v>78</v>
      </c>
      <c r="X132" s="18">
        <f ca="1" t="shared" si="3"/>
        <v>1062.1835082880143</v>
      </c>
    </row>
    <row r="133" spans="1:24" ht="12.75">
      <c r="A133" s="307">
        <v>94</v>
      </c>
      <c r="B133" s="186" t="str">
        <f t="shared" si="2"/>
        <v>    Genere</v>
      </c>
      <c r="D133" s="136" t="s">
        <v>78</v>
      </c>
      <c r="E133" s="18" t="s">
        <v>78</v>
      </c>
      <c r="F133" s="18" t="s">
        <v>78</v>
      </c>
      <c r="G133" s="18" t="s">
        <v>78</v>
      </c>
      <c r="H133" s="18" t="s">
        <v>78</v>
      </c>
      <c r="I133" s="18" t="s">
        <v>78</v>
      </c>
      <c r="J133" s="18" t="s">
        <v>78</v>
      </c>
      <c r="K133" s="18" t="s">
        <v>78</v>
      </c>
      <c r="X133" s="18">
        <f ca="1" t="shared" si="3"/>
        <v>956.4288889623958</v>
      </c>
    </row>
    <row r="134" spans="1:24" ht="12.75">
      <c r="A134" s="307">
        <v>95</v>
      </c>
      <c r="B134" s="186" t="str">
        <f t="shared" si="2"/>
        <v>    Genere</v>
      </c>
      <c r="D134" s="136" t="s">
        <v>78</v>
      </c>
      <c r="E134" s="18" t="s">
        <v>78</v>
      </c>
      <c r="F134" s="18" t="s">
        <v>78</v>
      </c>
      <c r="G134" s="18" t="s">
        <v>78</v>
      </c>
      <c r="H134" s="18" t="s">
        <v>78</v>
      </c>
      <c r="I134" s="18" t="s">
        <v>78</v>
      </c>
      <c r="J134" s="18" t="s">
        <v>78</v>
      </c>
      <c r="K134" s="18" t="s">
        <v>78</v>
      </c>
      <c r="X134" s="18">
        <f ca="1" t="shared" si="3"/>
        <v>367.02081945221255</v>
      </c>
    </row>
    <row r="135" spans="1:24" ht="12.75">
      <c r="A135" s="307">
        <v>96</v>
      </c>
      <c r="B135" s="186" t="str">
        <f t="shared" si="2"/>
        <v>    Genere</v>
      </c>
      <c r="D135" s="136" t="s">
        <v>78</v>
      </c>
      <c r="E135" s="18" t="s">
        <v>78</v>
      </c>
      <c r="F135" s="18" t="s">
        <v>78</v>
      </c>
      <c r="G135" s="18" t="s">
        <v>78</v>
      </c>
      <c r="H135" s="18" t="s">
        <v>78</v>
      </c>
      <c r="I135" s="18" t="s">
        <v>78</v>
      </c>
      <c r="J135" s="18" t="s">
        <v>78</v>
      </c>
      <c r="K135" s="18" t="s">
        <v>78</v>
      </c>
      <c r="X135" s="18">
        <f ca="1" t="shared" si="3"/>
        <v>758.5830870445516</v>
      </c>
    </row>
    <row r="136" spans="1:24" ht="12.75">
      <c r="A136" s="307">
        <v>97</v>
      </c>
      <c r="B136" s="186" t="str">
        <f t="shared" si="2"/>
        <v>    Genere</v>
      </c>
      <c r="D136" s="136" t="s">
        <v>78</v>
      </c>
      <c r="E136" s="18" t="s">
        <v>78</v>
      </c>
      <c r="F136" s="18" t="s">
        <v>78</v>
      </c>
      <c r="G136" s="18" t="s">
        <v>78</v>
      </c>
      <c r="H136" s="18" t="s">
        <v>78</v>
      </c>
      <c r="I136" s="18" t="s">
        <v>78</v>
      </c>
      <c r="J136" s="18" t="s">
        <v>78</v>
      </c>
      <c r="K136" s="18" t="s">
        <v>78</v>
      </c>
      <c r="X136" s="18">
        <f ca="1" t="shared" si="3"/>
        <v>550.0403598176152</v>
      </c>
    </row>
    <row r="137" spans="1:24" ht="12.75">
      <c r="A137" s="307">
        <v>98</v>
      </c>
      <c r="B137" s="186" t="str">
        <f t="shared" si="2"/>
        <v>    Genere</v>
      </c>
      <c r="D137" s="136" t="s">
        <v>78</v>
      </c>
      <c r="E137" s="18" t="s">
        <v>78</v>
      </c>
      <c r="F137" s="18" t="s">
        <v>78</v>
      </c>
      <c r="G137" s="18" t="s">
        <v>78</v>
      </c>
      <c r="H137" s="18" t="s">
        <v>78</v>
      </c>
      <c r="I137" s="18" t="s">
        <v>78</v>
      </c>
      <c r="J137" s="18" t="s">
        <v>78</v>
      </c>
      <c r="K137" s="18" t="s">
        <v>78</v>
      </c>
      <c r="X137" s="18">
        <f ca="1" t="shared" si="3"/>
        <v>1421.0974807737066</v>
      </c>
    </row>
    <row r="138" spans="1:24" ht="12.75">
      <c r="A138" s="307">
        <v>99</v>
      </c>
      <c r="B138" s="186" t="str">
        <f t="shared" si="2"/>
        <v>    Genere</v>
      </c>
      <c r="D138" s="136" t="s">
        <v>78</v>
      </c>
      <c r="E138" s="18" t="s">
        <v>78</v>
      </c>
      <c r="F138" s="18" t="s">
        <v>78</v>
      </c>
      <c r="G138" s="18" t="s">
        <v>78</v>
      </c>
      <c r="H138" s="18" t="s">
        <v>78</v>
      </c>
      <c r="I138" s="18" t="s">
        <v>78</v>
      </c>
      <c r="J138" s="18" t="s">
        <v>78</v>
      </c>
      <c r="K138" s="18" t="s">
        <v>78</v>
      </c>
      <c r="X138" s="18">
        <f ca="1" t="shared" si="3"/>
        <v>581.1120964822181</v>
      </c>
    </row>
    <row r="139" spans="1:24" ht="12.75">
      <c r="A139" s="307">
        <v>100</v>
      </c>
      <c r="B139" s="186" t="str">
        <f t="shared" si="2"/>
        <v>    Genere</v>
      </c>
      <c r="D139" s="136" t="s">
        <v>78</v>
      </c>
      <c r="E139" s="18" t="s">
        <v>78</v>
      </c>
      <c r="F139" s="18" t="s">
        <v>78</v>
      </c>
      <c r="G139" s="18" t="s">
        <v>78</v>
      </c>
      <c r="H139" s="18" t="s">
        <v>78</v>
      </c>
      <c r="I139" s="18" t="s">
        <v>78</v>
      </c>
      <c r="J139" s="18" t="s">
        <v>78</v>
      </c>
      <c r="K139" s="18" t="s">
        <v>78</v>
      </c>
      <c r="X139" s="18">
        <f ca="1" t="shared" si="3"/>
        <v>543.8214962880215</v>
      </c>
    </row>
    <row r="140" spans="1:24" ht="12.75">
      <c r="A140" s="307">
        <v>101</v>
      </c>
      <c r="B140" s="186" t="str">
        <f t="shared" si="2"/>
        <v>    Genere</v>
      </c>
      <c r="D140" s="18" t="s">
        <v>78</v>
      </c>
      <c r="E140" s="18" t="s">
        <v>78</v>
      </c>
      <c r="F140" s="18" t="s">
        <v>78</v>
      </c>
      <c r="G140" s="18" t="s">
        <v>78</v>
      </c>
      <c r="H140" s="18" t="s">
        <v>78</v>
      </c>
      <c r="I140" s="18" t="s">
        <v>78</v>
      </c>
      <c r="X140" s="18">
        <f ca="1" t="shared" si="3"/>
        <v>639.8607216890248</v>
      </c>
    </row>
    <row r="141" spans="1:24" ht="12.75">
      <c r="A141" s="307">
        <v>102</v>
      </c>
      <c r="B141" s="186" t="str">
        <f t="shared" si="2"/>
        <v>    Genere</v>
      </c>
      <c r="D141" s="18" t="s">
        <v>78</v>
      </c>
      <c r="E141" s="18" t="s">
        <v>78</v>
      </c>
      <c r="F141" s="18" t="s">
        <v>78</v>
      </c>
      <c r="G141" s="18" t="s">
        <v>78</v>
      </c>
      <c r="H141" s="18" t="s">
        <v>78</v>
      </c>
      <c r="I141" s="18" t="s">
        <v>78</v>
      </c>
      <c r="X141" s="18">
        <f ca="1" t="shared" si="3"/>
        <v>1164.4152996818677</v>
      </c>
    </row>
    <row r="142" spans="1:24" ht="12.75">
      <c r="A142" s="307">
        <v>103</v>
      </c>
      <c r="B142" s="186" t="str">
        <f t="shared" si="2"/>
        <v>    Genere</v>
      </c>
      <c r="D142" s="18" t="s">
        <v>78</v>
      </c>
      <c r="E142" s="18" t="s">
        <v>78</v>
      </c>
      <c r="F142" s="18" t="s">
        <v>78</v>
      </c>
      <c r="G142" s="18" t="s">
        <v>78</v>
      </c>
      <c r="H142" s="18" t="s">
        <v>78</v>
      </c>
      <c r="I142" s="18" t="s">
        <v>78</v>
      </c>
      <c r="X142" s="18">
        <f ca="1" t="shared" si="3"/>
        <v>677.4487111425956</v>
      </c>
    </row>
    <row r="143" spans="1:24" ht="12.75">
      <c r="A143" s="307">
        <v>104</v>
      </c>
      <c r="B143" s="186" t="str">
        <f t="shared" si="2"/>
        <v>    Genere</v>
      </c>
      <c r="D143" s="18" t="s">
        <v>78</v>
      </c>
      <c r="E143" s="18" t="s">
        <v>78</v>
      </c>
      <c r="F143" s="18" t="s">
        <v>78</v>
      </c>
      <c r="G143" s="18" t="s">
        <v>78</v>
      </c>
      <c r="H143" s="18" t="s">
        <v>78</v>
      </c>
      <c r="I143" s="18" t="s">
        <v>78</v>
      </c>
      <c r="X143" s="18">
        <f ca="1" t="shared" si="3"/>
        <v>1278.6202366268167</v>
      </c>
    </row>
    <row r="144" spans="1:24" ht="12.75">
      <c r="A144" s="307">
        <v>105</v>
      </c>
      <c r="B144" s="186" t="str">
        <f t="shared" si="2"/>
        <v>    Genere</v>
      </c>
      <c r="D144" s="18" t="s">
        <v>78</v>
      </c>
      <c r="E144" s="18" t="s">
        <v>78</v>
      </c>
      <c r="F144" s="18" t="s">
        <v>78</v>
      </c>
      <c r="G144" s="18" t="s">
        <v>78</v>
      </c>
      <c r="H144" s="18" t="s">
        <v>78</v>
      </c>
      <c r="I144" s="18" t="s">
        <v>78</v>
      </c>
      <c r="X144" s="18">
        <f ca="1" t="shared" si="3"/>
        <v>700.0770617530594</v>
      </c>
    </row>
    <row r="145" spans="1:24" ht="12.75">
      <c r="A145" s="307">
        <v>106</v>
      </c>
      <c r="B145" s="186" t="str">
        <f t="shared" si="2"/>
        <v>    Genere</v>
      </c>
      <c r="D145" s="18" t="s">
        <v>78</v>
      </c>
      <c r="E145" s="18" t="s">
        <v>78</v>
      </c>
      <c r="F145" s="18" t="s">
        <v>78</v>
      </c>
      <c r="G145" s="18" t="s">
        <v>78</v>
      </c>
      <c r="H145" s="18" t="s">
        <v>78</v>
      </c>
      <c r="I145" s="18" t="s">
        <v>78</v>
      </c>
      <c r="X145" s="18">
        <f ca="1" t="shared" si="3"/>
        <v>493.8898557866753</v>
      </c>
    </row>
    <row r="146" spans="1:24" ht="12.75">
      <c r="A146" s="307">
        <v>107</v>
      </c>
      <c r="B146" s="186" t="str">
        <f t="shared" si="2"/>
        <v>    Genere</v>
      </c>
      <c r="D146" s="18" t="s">
        <v>78</v>
      </c>
      <c r="E146" s="18" t="s">
        <v>78</v>
      </c>
      <c r="F146" s="18" t="s">
        <v>78</v>
      </c>
      <c r="G146" s="18" t="s">
        <v>78</v>
      </c>
      <c r="H146" s="18" t="s">
        <v>78</v>
      </c>
      <c r="I146" s="18" t="s">
        <v>78</v>
      </c>
      <c r="X146" s="18">
        <f ca="1" t="shared" si="3"/>
        <v>703.201242694442</v>
      </c>
    </row>
    <row r="147" spans="1:24" ht="12.75">
      <c r="A147" s="307">
        <v>108</v>
      </c>
      <c r="B147" s="186" t="str">
        <f t="shared" si="2"/>
        <v>    Genere</v>
      </c>
      <c r="D147" s="18" t="s">
        <v>78</v>
      </c>
      <c r="E147" s="18" t="s">
        <v>78</v>
      </c>
      <c r="F147" s="18" t="s">
        <v>78</v>
      </c>
      <c r="G147" s="18" t="s">
        <v>78</v>
      </c>
      <c r="H147" s="18" t="s">
        <v>78</v>
      </c>
      <c r="I147" s="18" t="s">
        <v>78</v>
      </c>
      <c r="X147" s="18">
        <f ca="1" t="shared" si="3"/>
        <v>1278.2825206731939</v>
      </c>
    </row>
    <row r="148" spans="1:24" ht="12.75">
      <c r="A148" s="307">
        <v>109</v>
      </c>
      <c r="B148" s="186" t="str">
        <f t="shared" si="2"/>
        <v>    Genere</v>
      </c>
      <c r="X148" s="18">
        <f ca="1" t="shared" si="3"/>
        <v>981.6809283602546</v>
      </c>
    </row>
    <row r="149" spans="1:24" ht="12.75">
      <c r="A149" s="307">
        <v>110</v>
      </c>
      <c r="B149" s="186" t="str">
        <f t="shared" si="2"/>
        <v>    Genere</v>
      </c>
      <c r="X149" s="18">
        <f ca="1" t="shared" si="3"/>
        <v>798.7958717338317</v>
      </c>
    </row>
    <row r="150" spans="1:24" ht="12.75">
      <c r="A150" s="307">
        <v>111</v>
      </c>
      <c r="B150" s="186" t="str">
        <f t="shared" si="2"/>
        <v>    Genere</v>
      </c>
      <c r="X150" s="18">
        <f ca="1" t="shared" si="3"/>
        <v>790.8934602478204</v>
      </c>
    </row>
    <row r="151" spans="1:24" ht="12.75">
      <c r="A151" s="307">
        <v>112</v>
      </c>
      <c r="B151" s="186" t="str">
        <f t="shared" si="2"/>
        <v>    Genere</v>
      </c>
      <c r="X151" s="18">
        <f ca="1" t="shared" si="3"/>
        <v>833.3008100680587</v>
      </c>
    </row>
    <row r="152" spans="1:24" ht="12.75">
      <c r="A152" s="307">
        <v>113</v>
      </c>
      <c r="B152" s="186" t="str">
        <f t="shared" si="2"/>
        <v>    Genere</v>
      </c>
      <c r="X152" s="18">
        <f ca="1" t="shared" si="3"/>
        <v>863.7341089092288</v>
      </c>
    </row>
    <row r="153" spans="1:24" ht="12.75">
      <c r="A153" s="307">
        <v>114</v>
      </c>
      <c r="B153" s="186" t="str">
        <f t="shared" si="2"/>
        <v>    Genere</v>
      </c>
      <c r="X153" s="18">
        <f ca="1" t="shared" si="3"/>
        <v>779.1682213564617</v>
      </c>
    </row>
    <row r="154" spans="1:24" ht="12.75">
      <c r="A154" s="307">
        <v>115</v>
      </c>
      <c r="B154" s="186" t="str">
        <f t="shared" si="2"/>
        <v>    Genere</v>
      </c>
      <c r="X154" s="18">
        <f ca="1" t="shared" si="3"/>
        <v>636.7164649191441</v>
      </c>
    </row>
    <row r="155" spans="1:24" ht="12.75">
      <c r="A155" s="307">
        <v>116</v>
      </c>
      <c r="B155" s="186" t="str">
        <f t="shared" si="2"/>
        <v>    Genere</v>
      </c>
      <c r="X155" s="18">
        <f ca="1" t="shared" si="3"/>
        <v>748.5141992700193</v>
      </c>
    </row>
    <row r="156" spans="1:24" ht="12.75">
      <c r="A156" s="307">
        <v>117</v>
      </c>
      <c r="B156" s="186" t="str">
        <f t="shared" si="2"/>
        <v>    Genere</v>
      </c>
      <c r="X156" s="18">
        <f ca="1" t="shared" si="3"/>
        <v>708.3600813312463</v>
      </c>
    </row>
    <row r="157" spans="1:24" ht="12.75">
      <c r="A157" s="307">
        <v>118</v>
      </c>
      <c r="B157" s="186" t="str">
        <f t="shared" si="2"/>
        <v>    Genere</v>
      </c>
      <c r="X157" s="18">
        <f ca="1" t="shared" si="3"/>
        <v>1299.3011536444028</v>
      </c>
    </row>
    <row r="158" spans="1:24" ht="12.75">
      <c r="A158" s="307">
        <v>119</v>
      </c>
      <c r="B158" s="186" t="str">
        <f t="shared" si="2"/>
        <v>    Genere</v>
      </c>
      <c r="X158" s="18">
        <f ca="1" t="shared" si="3"/>
        <v>485.5788149155467</v>
      </c>
    </row>
    <row r="159" spans="1:24" ht="12.75">
      <c r="A159" s="307">
        <v>120</v>
      </c>
      <c r="B159" s="186" t="str">
        <f t="shared" si="2"/>
        <v>    Genere</v>
      </c>
      <c r="X159" s="18">
        <f ca="1" t="shared" si="3"/>
        <v>634.9400557098834</v>
      </c>
    </row>
    <row r="160" spans="1:24" ht="12.75">
      <c r="A160" s="307">
        <v>121</v>
      </c>
      <c r="B160" s="186" t="str">
        <f t="shared" si="2"/>
        <v>    Genere</v>
      </c>
      <c r="X160" s="18">
        <f ca="1" t="shared" si="3"/>
        <v>1038.2426624611853</v>
      </c>
    </row>
    <row r="161" spans="1:24" ht="12.75">
      <c r="A161" s="307">
        <v>122</v>
      </c>
      <c r="B161" s="186" t="str">
        <f t="shared" si="2"/>
        <v>    Genere</v>
      </c>
      <c r="X161" s="18">
        <f ca="1" t="shared" si="3"/>
        <v>1047.1954610360217</v>
      </c>
    </row>
    <row r="162" spans="1:24" ht="12.75">
      <c r="A162" s="307">
        <v>123</v>
      </c>
      <c r="B162" s="186" t="str">
        <f t="shared" si="2"/>
        <v>    Genere</v>
      </c>
      <c r="X162" s="18">
        <f ca="1" t="shared" si="3"/>
        <v>1154.576541395689</v>
      </c>
    </row>
    <row r="163" spans="1:24" ht="12.75">
      <c r="A163" s="307">
        <v>124</v>
      </c>
      <c r="B163" s="186" t="str">
        <f t="shared" si="2"/>
        <v>    Genere</v>
      </c>
      <c r="X163" s="18">
        <f ca="1" t="shared" si="3"/>
        <v>1064.7230111798256</v>
      </c>
    </row>
    <row r="164" spans="1:24" ht="12.75">
      <c r="A164" s="307">
        <v>125</v>
      </c>
      <c r="B164" s="186" t="str">
        <f t="shared" si="2"/>
        <v>    Genere</v>
      </c>
      <c r="X164" s="18">
        <f ca="1" t="shared" si="3"/>
        <v>591.9459979652886</v>
      </c>
    </row>
    <row r="165" spans="1:24" ht="12.75">
      <c r="A165" s="307">
        <v>126</v>
      </c>
      <c r="B165" s="186" t="str">
        <f t="shared" si="2"/>
        <v>    Genere</v>
      </c>
      <c r="X165" s="18">
        <f ca="1" t="shared" si="3"/>
        <v>1157.757966667048</v>
      </c>
    </row>
    <row r="166" spans="1:24" ht="12.75">
      <c r="A166" s="307">
        <v>127</v>
      </c>
      <c r="B166" s="186" t="str">
        <f t="shared" si="2"/>
        <v>    Genere</v>
      </c>
      <c r="X166" s="18">
        <f ca="1" t="shared" si="3"/>
        <v>810.337016252574</v>
      </c>
    </row>
    <row r="167" spans="1:24" ht="12.75">
      <c r="A167" s="307">
        <v>128</v>
      </c>
      <c r="B167" s="186" t="str">
        <f t="shared" si="2"/>
        <v>    Genere</v>
      </c>
      <c r="X167" s="18">
        <f ca="1" t="shared" si="3"/>
        <v>600.7132520357645</v>
      </c>
    </row>
    <row r="168" spans="1:24" ht="12.75">
      <c r="A168" s="307">
        <v>129</v>
      </c>
      <c r="B168" s="186" t="str">
        <f t="shared" si="2"/>
        <v>    Genere</v>
      </c>
      <c r="X168" s="18">
        <f ca="1" t="shared" si="3"/>
        <v>773.9432655624155</v>
      </c>
    </row>
    <row r="169" spans="1:24" ht="12.75">
      <c r="A169" s="307">
        <v>130</v>
      </c>
      <c r="B169" s="186" t="str">
        <f aca="true" t="shared" si="4" ref="B169:B232">IF($D$36=1,ROUND(X169,$D$35),"    Genere")</f>
        <v>    Genere</v>
      </c>
      <c r="X169" s="18">
        <f aca="true" ca="1" t="shared" si="5" ref="X169:X232">$D$31+NORMSINV(RAND())*$D$32</f>
        <v>676.1959003018678</v>
      </c>
    </row>
    <row r="170" spans="1:24" ht="12.75">
      <c r="A170" s="307">
        <v>131</v>
      </c>
      <c r="B170" s="186" t="str">
        <f t="shared" si="4"/>
        <v>    Genere</v>
      </c>
      <c r="X170" s="18">
        <f ca="1" t="shared" si="5"/>
        <v>615.7126492510663</v>
      </c>
    </row>
    <row r="171" spans="1:24" ht="12.75">
      <c r="A171" s="307">
        <v>132</v>
      </c>
      <c r="B171" s="186" t="str">
        <f t="shared" si="4"/>
        <v>    Genere</v>
      </c>
      <c r="X171" s="18">
        <f ca="1" t="shared" si="5"/>
        <v>1109.5214522050533</v>
      </c>
    </row>
    <row r="172" spans="1:24" ht="12.75">
      <c r="A172" s="307">
        <v>133</v>
      </c>
      <c r="B172" s="186" t="str">
        <f t="shared" si="4"/>
        <v>    Genere</v>
      </c>
      <c r="X172" s="18">
        <f ca="1" t="shared" si="5"/>
        <v>760.9811656944507</v>
      </c>
    </row>
    <row r="173" spans="1:24" ht="12.75">
      <c r="A173" s="307">
        <v>134</v>
      </c>
      <c r="B173" s="186" t="str">
        <f t="shared" si="4"/>
        <v>    Genere</v>
      </c>
      <c r="X173" s="18">
        <f ca="1" t="shared" si="5"/>
        <v>1047.5516180987934</v>
      </c>
    </row>
    <row r="174" spans="1:24" ht="12.75">
      <c r="A174" s="307">
        <v>135</v>
      </c>
      <c r="B174" s="186" t="str">
        <f t="shared" si="4"/>
        <v>    Genere</v>
      </c>
      <c r="X174" s="18">
        <f ca="1" t="shared" si="5"/>
        <v>762.5098057299363</v>
      </c>
    </row>
    <row r="175" spans="1:24" ht="12.75">
      <c r="A175" s="307">
        <v>136</v>
      </c>
      <c r="B175" s="186" t="str">
        <f t="shared" si="4"/>
        <v>    Genere</v>
      </c>
      <c r="X175" s="18">
        <f ca="1" t="shared" si="5"/>
        <v>699.7783776240732</v>
      </c>
    </row>
    <row r="176" spans="1:24" ht="12.75">
      <c r="A176" s="307">
        <v>137</v>
      </c>
      <c r="B176" s="186" t="str">
        <f t="shared" si="4"/>
        <v>    Genere</v>
      </c>
      <c r="X176" s="18">
        <f ca="1" t="shared" si="5"/>
        <v>718.0000333009884</v>
      </c>
    </row>
    <row r="177" spans="1:24" ht="12.75">
      <c r="A177" s="307">
        <v>138</v>
      </c>
      <c r="B177" s="186" t="str">
        <f t="shared" si="4"/>
        <v>    Genere</v>
      </c>
      <c r="X177" s="18">
        <f ca="1" t="shared" si="5"/>
        <v>557.4560848049415</v>
      </c>
    </row>
    <row r="178" spans="1:24" ht="12.75">
      <c r="A178" s="307">
        <v>139</v>
      </c>
      <c r="B178" s="186" t="str">
        <f t="shared" si="4"/>
        <v>    Genere</v>
      </c>
      <c r="X178" s="18">
        <f ca="1" t="shared" si="5"/>
        <v>492.1919153903731</v>
      </c>
    </row>
    <row r="179" spans="1:24" ht="12.75">
      <c r="A179" s="307">
        <v>140</v>
      </c>
      <c r="B179" s="186" t="str">
        <f t="shared" si="4"/>
        <v>    Genere</v>
      </c>
      <c r="X179" s="18">
        <f ca="1" t="shared" si="5"/>
        <v>854.8067239524186</v>
      </c>
    </row>
    <row r="180" spans="1:24" ht="12.75">
      <c r="A180" s="307">
        <v>141</v>
      </c>
      <c r="B180" s="186" t="str">
        <f t="shared" si="4"/>
        <v>    Genere</v>
      </c>
      <c r="X180" s="18">
        <f ca="1" t="shared" si="5"/>
        <v>966.2226994195859</v>
      </c>
    </row>
    <row r="181" spans="1:24" ht="12.75">
      <c r="A181" s="307">
        <v>142</v>
      </c>
      <c r="B181" s="186" t="str">
        <f t="shared" si="4"/>
        <v>    Genere</v>
      </c>
      <c r="X181" s="18">
        <f ca="1" t="shared" si="5"/>
        <v>312.6190555286403</v>
      </c>
    </row>
    <row r="182" spans="1:24" ht="12.75">
      <c r="A182" s="307">
        <v>143</v>
      </c>
      <c r="B182" s="186" t="str">
        <f t="shared" si="4"/>
        <v>    Genere</v>
      </c>
      <c r="X182" s="18">
        <f ca="1" t="shared" si="5"/>
        <v>674.0864992007212</v>
      </c>
    </row>
    <row r="183" spans="1:24" ht="12.75">
      <c r="A183" s="307">
        <v>144</v>
      </c>
      <c r="B183" s="186" t="str">
        <f t="shared" si="4"/>
        <v>    Genere</v>
      </c>
      <c r="X183" s="18">
        <f ca="1" t="shared" si="5"/>
        <v>762.2711557880281</v>
      </c>
    </row>
    <row r="184" spans="1:24" ht="12.75">
      <c r="A184" s="307">
        <v>145</v>
      </c>
      <c r="B184" s="186" t="str">
        <f t="shared" si="4"/>
        <v>    Genere</v>
      </c>
      <c r="X184" s="18">
        <f ca="1" t="shared" si="5"/>
        <v>741.9705459927625</v>
      </c>
    </row>
    <row r="185" spans="1:24" ht="12.75">
      <c r="A185" s="307">
        <v>146</v>
      </c>
      <c r="B185" s="186" t="str">
        <f t="shared" si="4"/>
        <v>    Genere</v>
      </c>
      <c r="X185" s="18">
        <f ca="1" t="shared" si="5"/>
        <v>519.991194051295</v>
      </c>
    </row>
    <row r="186" spans="1:24" ht="12.75">
      <c r="A186" s="307">
        <v>147</v>
      </c>
      <c r="B186" s="186" t="str">
        <f t="shared" si="4"/>
        <v>    Genere</v>
      </c>
      <c r="X186" s="18">
        <f ca="1" t="shared" si="5"/>
        <v>637.7004761285639</v>
      </c>
    </row>
    <row r="187" spans="1:24" ht="12.75">
      <c r="A187" s="307">
        <v>148</v>
      </c>
      <c r="B187" s="186" t="str">
        <f t="shared" si="4"/>
        <v>    Genere</v>
      </c>
      <c r="X187" s="18">
        <f ca="1" t="shared" si="5"/>
        <v>778.62843179877</v>
      </c>
    </row>
    <row r="188" spans="1:24" ht="12.75">
      <c r="A188" s="307">
        <v>149</v>
      </c>
      <c r="B188" s="186" t="str">
        <f t="shared" si="4"/>
        <v>    Genere</v>
      </c>
      <c r="X188" s="18">
        <f ca="1" t="shared" si="5"/>
        <v>1125.1505958830166</v>
      </c>
    </row>
    <row r="189" spans="1:24" ht="12.75">
      <c r="A189" s="307">
        <v>150</v>
      </c>
      <c r="B189" s="186" t="str">
        <f t="shared" si="4"/>
        <v>    Genere</v>
      </c>
      <c r="X189" s="18">
        <f ca="1" t="shared" si="5"/>
        <v>760.374567495396</v>
      </c>
    </row>
    <row r="190" spans="1:24" ht="12.75">
      <c r="A190" s="307">
        <v>151</v>
      </c>
      <c r="B190" s="186" t="str">
        <f t="shared" si="4"/>
        <v>    Genere</v>
      </c>
      <c r="X190" s="18">
        <f ca="1" t="shared" si="5"/>
        <v>884.3880249546631</v>
      </c>
    </row>
    <row r="191" spans="1:24" ht="12.75">
      <c r="A191" s="307">
        <v>152</v>
      </c>
      <c r="B191" s="186" t="str">
        <f t="shared" si="4"/>
        <v>    Genere</v>
      </c>
      <c r="X191" s="18">
        <f ca="1" t="shared" si="5"/>
        <v>224.21552410582092</v>
      </c>
    </row>
    <row r="192" spans="1:24" ht="12.75">
      <c r="A192" s="307">
        <v>153</v>
      </c>
      <c r="B192" s="186" t="str">
        <f t="shared" si="4"/>
        <v>    Genere</v>
      </c>
      <c r="X192" s="18">
        <f ca="1" t="shared" si="5"/>
        <v>408.9713660520159</v>
      </c>
    </row>
    <row r="193" spans="1:24" ht="12.75">
      <c r="A193" s="307">
        <v>154</v>
      </c>
      <c r="B193" s="186" t="str">
        <f t="shared" si="4"/>
        <v>    Genere</v>
      </c>
      <c r="X193" s="18">
        <f ca="1" t="shared" si="5"/>
        <v>924.1036123488618</v>
      </c>
    </row>
    <row r="194" spans="1:24" ht="12.75">
      <c r="A194" s="307">
        <v>155</v>
      </c>
      <c r="B194" s="186" t="str">
        <f t="shared" si="4"/>
        <v>    Genere</v>
      </c>
      <c r="X194" s="18">
        <f ca="1" t="shared" si="5"/>
        <v>826.7493063786378</v>
      </c>
    </row>
    <row r="195" spans="1:24" ht="12.75">
      <c r="A195" s="307">
        <v>156</v>
      </c>
      <c r="B195" s="186" t="str">
        <f t="shared" si="4"/>
        <v>    Genere</v>
      </c>
      <c r="X195" s="18">
        <f ca="1" t="shared" si="5"/>
        <v>609.447272782452</v>
      </c>
    </row>
    <row r="196" spans="1:24" ht="12.75">
      <c r="A196" s="307">
        <v>157</v>
      </c>
      <c r="B196" s="186" t="str">
        <f t="shared" si="4"/>
        <v>    Genere</v>
      </c>
      <c r="X196" s="18">
        <f ca="1" t="shared" si="5"/>
        <v>948.2441174212781</v>
      </c>
    </row>
    <row r="197" spans="1:24" ht="12.75">
      <c r="A197" s="307">
        <v>158</v>
      </c>
      <c r="B197" s="186" t="str">
        <f t="shared" si="4"/>
        <v>    Genere</v>
      </c>
      <c r="X197" s="18">
        <f ca="1" t="shared" si="5"/>
        <v>846.0670315895153</v>
      </c>
    </row>
    <row r="198" spans="1:24" ht="12.75">
      <c r="A198" s="307">
        <v>159</v>
      </c>
      <c r="B198" s="186" t="str">
        <f t="shared" si="4"/>
        <v>    Genere</v>
      </c>
      <c r="D198" s="18" t="s">
        <v>78</v>
      </c>
      <c r="E198" s="18" t="s">
        <v>78</v>
      </c>
      <c r="F198" s="18" t="s">
        <v>78</v>
      </c>
      <c r="X198" s="18">
        <f ca="1" t="shared" si="5"/>
        <v>785.412768551516</v>
      </c>
    </row>
    <row r="199" spans="1:24" ht="12.75">
      <c r="A199" s="307">
        <v>160</v>
      </c>
      <c r="B199" s="186" t="str">
        <f t="shared" si="4"/>
        <v>    Genere</v>
      </c>
      <c r="D199" s="18" t="s">
        <v>78</v>
      </c>
      <c r="E199" s="18" t="s">
        <v>78</v>
      </c>
      <c r="F199" s="18" t="s">
        <v>78</v>
      </c>
      <c r="X199" s="18">
        <f ca="1" t="shared" si="5"/>
        <v>1268.3169963773075</v>
      </c>
    </row>
    <row r="200" spans="1:24" ht="12.75">
      <c r="A200" s="307">
        <v>161</v>
      </c>
      <c r="B200" s="186" t="str">
        <f t="shared" si="4"/>
        <v>    Genere</v>
      </c>
      <c r="D200" s="18" t="s">
        <v>78</v>
      </c>
      <c r="E200" s="18" t="s">
        <v>78</v>
      </c>
      <c r="F200" s="18" t="s">
        <v>78</v>
      </c>
      <c r="G200" s="18" t="s">
        <v>78</v>
      </c>
      <c r="H200" s="18" t="s">
        <v>78</v>
      </c>
      <c r="I200" s="18" t="s">
        <v>78</v>
      </c>
      <c r="X200" s="18">
        <f ca="1" t="shared" si="5"/>
        <v>687.6586890666612</v>
      </c>
    </row>
    <row r="201" spans="1:24" ht="12.75">
      <c r="A201" s="307">
        <v>162</v>
      </c>
      <c r="B201" s="186" t="str">
        <f t="shared" si="4"/>
        <v>    Genere</v>
      </c>
      <c r="D201" s="18" t="s">
        <v>78</v>
      </c>
      <c r="E201" s="18" t="s">
        <v>78</v>
      </c>
      <c r="F201" s="18" t="s">
        <v>78</v>
      </c>
      <c r="G201" s="18" t="s">
        <v>78</v>
      </c>
      <c r="H201" s="18" t="s">
        <v>78</v>
      </c>
      <c r="I201" s="18" t="s">
        <v>78</v>
      </c>
      <c r="X201" s="18">
        <f ca="1" t="shared" si="5"/>
        <v>708.1169308770216</v>
      </c>
    </row>
    <row r="202" spans="1:24" ht="12.75">
      <c r="A202" s="307">
        <v>163</v>
      </c>
      <c r="B202" s="186" t="str">
        <f t="shared" si="4"/>
        <v>    Genere</v>
      </c>
      <c r="D202" s="18" t="s">
        <v>78</v>
      </c>
      <c r="E202" s="18" t="s">
        <v>78</v>
      </c>
      <c r="F202" s="18" t="s">
        <v>78</v>
      </c>
      <c r="G202" s="18" t="s">
        <v>78</v>
      </c>
      <c r="H202" s="18" t="s">
        <v>78</v>
      </c>
      <c r="I202" s="18" t="s">
        <v>78</v>
      </c>
      <c r="X202" s="18">
        <f ca="1" t="shared" si="5"/>
        <v>1025.158111775123</v>
      </c>
    </row>
    <row r="203" spans="1:24" ht="12.75">
      <c r="A203" s="307">
        <v>164</v>
      </c>
      <c r="B203" s="186" t="str">
        <f t="shared" si="4"/>
        <v>    Genere</v>
      </c>
      <c r="D203" s="18" t="s">
        <v>78</v>
      </c>
      <c r="E203" s="18" t="s">
        <v>78</v>
      </c>
      <c r="F203" s="18" t="s">
        <v>78</v>
      </c>
      <c r="G203" s="18" t="s">
        <v>78</v>
      </c>
      <c r="H203" s="18" t="s">
        <v>78</v>
      </c>
      <c r="I203" s="18" t="s">
        <v>78</v>
      </c>
      <c r="X203" s="18">
        <f ca="1" t="shared" si="5"/>
        <v>835.514720364354</v>
      </c>
    </row>
    <row r="204" spans="1:24" ht="12.75">
      <c r="A204" s="307">
        <v>165</v>
      </c>
      <c r="B204" s="186" t="str">
        <f t="shared" si="4"/>
        <v>    Genere</v>
      </c>
      <c r="D204" s="18" t="s">
        <v>78</v>
      </c>
      <c r="E204" s="18" t="s">
        <v>78</v>
      </c>
      <c r="F204" s="18" t="s">
        <v>78</v>
      </c>
      <c r="G204" s="18" t="s">
        <v>78</v>
      </c>
      <c r="H204" s="18" t="s">
        <v>78</v>
      </c>
      <c r="I204" s="18" t="s">
        <v>78</v>
      </c>
      <c r="X204" s="18">
        <f ca="1" t="shared" si="5"/>
        <v>929.8946362646429</v>
      </c>
    </row>
    <row r="205" spans="1:24" ht="12.75">
      <c r="A205" s="307">
        <v>166</v>
      </c>
      <c r="B205" s="186" t="str">
        <f t="shared" si="4"/>
        <v>    Genere</v>
      </c>
      <c r="D205" s="18" t="s">
        <v>78</v>
      </c>
      <c r="E205" s="18" t="s">
        <v>78</v>
      </c>
      <c r="F205" s="18" t="s">
        <v>78</v>
      </c>
      <c r="G205" s="18" t="s">
        <v>78</v>
      </c>
      <c r="H205" s="18" t="s">
        <v>78</v>
      </c>
      <c r="I205" s="18" t="s">
        <v>78</v>
      </c>
      <c r="X205" s="18">
        <f ca="1" t="shared" si="5"/>
        <v>1084.3713493058244</v>
      </c>
    </row>
    <row r="206" spans="1:24" ht="12.75">
      <c r="A206" s="307">
        <v>167</v>
      </c>
      <c r="B206" s="186" t="str">
        <f t="shared" si="4"/>
        <v>    Genere</v>
      </c>
      <c r="D206" s="18" t="s">
        <v>78</v>
      </c>
      <c r="E206" s="18" t="s">
        <v>78</v>
      </c>
      <c r="G206" s="18" t="s">
        <v>78</v>
      </c>
      <c r="H206" s="18" t="s">
        <v>78</v>
      </c>
      <c r="I206" s="18" t="s">
        <v>78</v>
      </c>
      <c r="X206" s="18">
        <f ca="1" t="shared" si="5"/>
        <v>504.82862460775175</v>
      </c>
    </row>
    <row r="207" spans="1:24" ht="12.75">
      <c r="A207" s="307">
        <v>168</v>
      </c>
      <c r="B207" s="186" t="str">
        <f t="shared" si="4"/>
        <v>    Genere</v>
      </c>
      <c r="D207" s="18" t="s">
        <v>78</v>
      </c>
      <c r="E207" s="18" t="s">
        <v>78</v>
      </c>
      <c r="G207" s="18" t="s">
        <v>78</v>
      </c>
      <c r="H207" s="18" t="s">
        <v>78</v>
      </c>
      <c r="I207" s="18" t="s">
        <v>78</v>
      </c>
      <c r="X207" s="18">
        <f ca="1" t="shared" si="5"/>
        <v>1062.795646748271</v>
      </c>
    </row>
    <row r="208" spans="1:24" ht="12.75">
      <c r="A208" s="307">
        <v>169</v>
      </c>
      <c r="B208" s="186" t="str">
        <f t="shared" si="4"/>
        <v>    Genere</v>
      </c>
      <c r="D208" s="18" t="s">
        <v>78</v>
      </c>
      <c r="E208" s="18" t="s">
        <v>78</v>
      </c>
      <c r="G208" s="18" t="s">
        <v>78</v>
      </c>
      <c r="H208" s="18" t="s">
        <v>78</v>
      </c>
      <c r="X208" s="18">
        <f ca="1" t="shared" si="5"/>
        <v>975.6432434240276</v>
      </c>
    </row>
    <row r="209" spans="1:24" ht="12.75">
      <c r="A209" s="307">
        <v>170</v>
      </c>
      <c r="B209" s="186" t="str">
        <f t="shared" si="4"/>
        <v>    Genere</v>
      </c>
      <c r="D209" s="18" t="s">
        <v>78</v>
      </c>
      <c r="E209" s="18" t="s">
        <v>78</v>
      </c>
      <c r="G209" s="18" t="s">
        <v>78</v>
      </c>
      <c r="H209" s="18" t="s">
        <v>78</v>
      </c>
      <c r="X209" s="18">
        <f ca="1" t="shared" si="5"/>
        <v>647.09339827494</v>
      </c>
    </row>
    <row r="210" spans="1:24" ht="12.75">
      <c r="A210" s="307">
        <v>171</v>
      </c>
      <c r="B210" s="186" t="str">
        <f t="shared" si="4"/>
        <v>    Genere</v>
      </c>
      <c r="D210" s="18" t="s">
        <v>78</v>
      </c>
      <c r="E210" s="18" t="s">
        <v>78</v>
      </c>
      <c r="G210" s="18" t="s">
        <v>78</v>
      </c>
      <c r="H210" s="18" t="s">
        <v>78</v>
      </c>
      <c r="X210" s="18">
        <f ca="1" t="shared" si="5"/>
        <v>498.5507438439777</v>
      </c>
    </row>
    <row r="211" spans="1:24" ht="12.75">
      <c r="A211" s="307">
        <v>172</v>
      </c>
      <c r="B211" s="186" t="str">
        <f t="shared" si="4"/>
        <v>    Genere</v>
      </c>
      <c r="D211" s="18" t="s">
        <v>78</v>
      </c>
      <c r="E211" s="18" t="s">
        <v>78</v>
      </c>
      <c r="G211" s="18" t="s">
        <v>78</v>
      </c>
      <c r="H211" s="18" t="s">
        <v>78</v>
      </c>
      <c r="X211" s="18">
        <f ca="1" t="shared" si="5"/>
        <v>1042.6371005596452</v>
      </c>
    </row>
    <row r="212" spans="1:24" ht="12.75">
      <c r="A212" s="307">
        <v>173</v>
      </c>
      <c r="B212" s="186" t="str">
        <f t="shared" si="4"/>
        <v>    Genere</v>
      </c>
      <c r="G212" s="18" t="s">
        <v>78</v>
      </c>
      <c r="H212" s="18" t="s">
        <v>78</v>
      </c>
      <c r="X212" s="18">
        <f ca="1" t="shared" si="5"/>
        <v>696.5499519930388</v>
      </c>
    </row>
    <row r="213" spans="1:24" ht="12.75">
      <c r="A213" s="307">
        <v>174</v>
      </c>
      <c r="B213" s="186" t="str">
        <f t="shared" si="4"/>
        <v>    Genere</v>
      </c>
      <c r="G213" s="18" t="s">
        <v>78</v>
      </c>
      <c r="H213" s="18" t="s">
        <v>78</v>
      </c>
      <c r="X213" s="18">
        <f ca="1" t="shared" si="5"/>
        <v>1144.6390290295778</v>
      </c>
    </row>
    <row r="214" spans="1:24" ht="12.75">
      <c r="A214" s="307">
        <v>175</v>
      </c>
      <c r="B214" s="186" t="str">
        <f t="shared" si="4"/>
        <v>    Genere</v>
      </c>
      <c r="X214" s="18">
        <f ca="1" t="shared" si="5"/>
        <v>961.426662022471</v>
      </c>
    </row>
    <row r="215" spans="1:24" ht="12.75">
      <c r="A215" s="307">
        <v>176</v>
      </c>
      <c r="B215" s="186" t="str">
        <f t="shared" si="4"/>
        <v>    Genere</v>
      </c>
      <c r="X215" s="18">
        <f ca="1" t="shared" si="5"/>
        <v>492.45609900596725</v>
      </c>
    </row>
    <row r="216" spans="1:24" ht="12.75">
      <c r="A216" s="307">
        <v>177</v>
      </c>
      <c r="B216" s="186" t="str">
        <f t="shared" si="4"/>
        <v>    Genere</v>
      </c>
      <c r="X216" s="18">
        <f ca="1" t="shared" si="5"/>
        <v>1205.1308128106878</v>
      </c>
    </row>
    <row r="217" spans="1:24" ht="12.75">
      <c r="A217" s="307">
        <v>178</v>
      </c>
      <c r="B217" s="186" t="str">
        <f t="shared" si="4"/>
        <v>    Genere</v>
      </c>
      <c r="X217" s="18">
        <f ca="1" t="shared" si="5"/>
        <v>991.9218545363797</v>
      </c>
    </row>
    <row r="218" spans="1:24" ht="12.75">
      <c r="A218" s="307">
        <v>179</v>
      </c>
      <c r="B218" s="186" t="str">
        <f t="shared" si="4"/>
        <v>    Genere</v>
      </c>
      <c r="X218" s="18">
        <f ca="1" t="shared" si="5"/>
        <v>671.0496408937831</v>
      </c>
    </row>
    <row r="219" spans="1:24" ht="12.75">
      <c r="A219" s="307">
        <v>180</v>
      </c>
      <c r="B219" s="186" t="str">
        <f t="shared" si="4"/>
        <v>    Genere</v>
      </c>
      <c r="X219" s="18">
        <f ca="1" t="shared" si="5"/>
        <v>684.4840275522376</v>
      </c>
    </row>
    <row r="220" spans="1:24" ht="12.75">
      <c r="A220" s="307">
        <v>181</v>
      </c>
      <c r="B220" s="186" t="str">
        <f t="shared" si="4"/>
        <v>    Genere</v>
      </c>
      <c r="X220" s="18">
        <f ca="1" t="shared" si="5"/>
        <v>403.47518625639634</v>
      </c>
    </row>
    <row r="221" spans="1:24" ht="12.75">
      <c r="A221" s="307">
        <v>182</v>
      </c>
      <c r="B221" s="186" t="str">
        <f t="shared" si="4"/>
        <v>    Genere</v>
      </c>
      <c r="X221" s="18">
        <f ca="1" t="shared" si="5"/>
        <v>761.2502621906265</v>
      </c>
    </row>
    <row r="222" spans="1:24" ht="12.75">
      <c r="A222" s="307">
        <v>183</v>
      </c>
      <c r="B222" s="186" t="str">
        <f t="shared" si="4"/>
        <v>    Genere</v>
      </c>
      <c r="X222" s="18">
        <f ca="1" t="shared" si="5"/>
        <v>730.5235695282797</v>
      </c>
    </row>
    <row r="223" spans="1:24" ht="12.75">
      <c r="A223" s="307">
        <v>184</v>
      </c>
      <c r="B223" s="186" t="str">
        <f t="shared" si="4"/>
        <v>    Genere</v>
      </c>
      <c r="X223" s="18">
        <f ca="1" t="shared" si="5"/>
        <v>604.3176716454276</v>
      </c>
    </row>
    <row r="224" spans="1:24" ht="12.75">
      <c r="A224" s="307">
        <v>185</v>
      </c>
      <c r="B224" s="186" t="str">
        <f t="shared" si="4"/>
        <v>    Genere</v>
      </c>
      <c r="X224" s="18">
        <f ca="1" t="shared" si="5"/>
        <v>892.8212793888703</v>
      </c>
    </row>
    <row r="225" spans="1:24" ht="12.75">
      <c r="A225" s="307">
        <v>186</v>
      </c>
      <c r="B225" s="186" t="str">
        <f t="shared" si="4"/>
        <v>    Genere</v>
      </c>
      <c r="X225" s="18">
        <f ca="1" t="shared" si="5"/>
        <v>768.447667499723</v>
      </c>
    </row>
    <row r="226" spans="1:24" ht="12.75">
      <c r="A226" s="307">
        <v>187</v>
      </c>
      <c r="B226" s="186" t="str">
        <f t="shared" si="4"/>
        <v>    Genere</v>
      </c>
      <c r="X226" s="18">
        <f ca="1" t="shared" si="5"/>
        <v>900.8513856772297</v>
      </c>
    </row>
    <row r="227" spans="1:24" ht="12.75">
      <c r="A227" s="307">
        <v>188</v>
      </c>
      <c r="B227" s="186" t="str">
        <f t="shared" si="4"/>
        <v>    Genere</v>
      </c>
      <c r="X227" s="18">
        <f ca="1" t="shared" si="5"/>
        <v>1134.4148411786996</v>
      </c>
    </row>
    <row r="228" spans="1:24" ht="12.75">
      <c r="A228" s="307">
        <v>189</v>
      </c>
      <c r="B228" s="186" t="str">
        <f t="shared" si="4"/>
        <v>    Genere</v>
      </c>
      <c r="X228" s="18">
        <f ca="1" t="shared" si="5"/>
        <v>1247.9702343845465</v>
      </c>
    </row>
    <row r="229" spans="1:24" ht="12.75">
      <c r="A229" s="307">
        <v>190</v>
      </c>
      <c r="B229" s="186" t="str">
        <f t="shared" si="4"/>
        <v>    Genere</v>
      </c>
      <c r="X229" s="18">
        <f ca="1" t="shared" si="5"/>
        <v>627.690845187609</v>
      </c>
    </row>
    <row r="230" spans="1:24" ht="12.75">
      <c r="A230" s="307">
        <v>191</v>
      </c>
      <c r="B230" s="186" t="str">
        <f t="shared" si="4"/>
        <v>    Genere</v>
      </c>
      <c r="X230" s="18">
        <f ca="1" t="shared" si="5"/>
        <v>1069.639923859148</v>
      </c>
    </row>
    <row r="231" spans="1:24" ht="12.75">
      <c r="A231" s="307">
        <v>192</v>
      </c>
      <c r="B231" s="186" t="str">
        <f t="shared" si="4"/>
        <v>    Genere</v>
      </c>
      <c r="X231" s="18">
        <f ca="1" t="shared" si="5"/>
        <v>883.4863971042191</v>
      </c>
    </row>
    <row r="232" spans="1:24" ht="12.75">
      <c r="A232" s="307">
        <v>193</v>
      </c>
      <c r="B232" s="186" t="str">
        <f t="shared" si="4"/>
        <v>    Genere</v>
      </c>
      <c r="X232" s="18">
        <f ca="1" t="shared" si="5"/>
        <v>395.28592464720657</v>
      </c>
    </row>
    <row r="233" spans="1:24" ht="12.75">
      <c r="A233" s="307">
        <v>194</v>
      </c>
      <c r="B233" s="186" t="str">
        <f aca="true" t="shared" si="6" ref="B233:B292">IF($D$36=1,ROUND(X233,$D$35),"    Genere")</f>
        <v>    Genere</v>
      </c>
      <c r="X233" s="18">
        <f aca="true" ca="1" t="shared" si="7" ref="X233:X292">$D$31+NORMSINV(RAND())*$D$32</f>
        <v>1029.4545940373384</v>
      </c>
    </row>
    <row r="234" spans="1:24" ht="12.75">
      <c r="A234" s="307">
        <v>195</v>
      </c>
      <c r="B234" s="186" t="str">
        <f t="shared" si="6"/>
        <v>    Genere</v>
      </c>
      <c r="X234" s="18">
        <f ca="1" t="shared" si="7"/>
        <v>848.1555712124951</v>
      </c>
    </row>
    <row r="235" spans="1:24" ht="12.75">
      <c r="A235" s="307">
        <v>196</v>
      </c>
      <c r="B235" s="186" t="str">
        <f t="shared" si="6"/>
        <v>    Genere</v>
      </c>
      <c r="X235" s="18">
        <f ca="1" t="shared" si="7"/>
        <v>768.5383542381693</v>
      </c>
    </row>
    <row r="236" spans="1:24" ht="12.75">
      <c r="A236" s="307">
        <v>197</v>
      </c>
      <c r="B236" s="186" t="str">
        <f t="shared" si="6"/>
        <v>    Genere</v>
      </c>
      <c r="X236" s="18">
        <f ca="1" t="shared" si="7"/>
        <v>732.9655480486302</v>
      </c>
    </row>
    <row r="237" spans="1:24" ht="12.75">
      <c r="A237" s="307">
        <v>198</v>
      </c>
      <c r="B237" s="186" t="str">
        <f t="shared" si="6"/>
        <v>    Genere</v>
      </c>
      <c r="X237" s="18">
        <f ca="1" t="shared" si="7"/>
        <v>680.444265645403</v>
      </c>
    </row>
    <row r="238" spans="1:24" ht="12.75">
      <c r="A238" s="307">
        <v>199</v>
      </c>
      <c r="B238" s="186" t="str">
        <f t="shared" si="6"/>
        <v>    Genere</v>
      </c>
      <c r="X238" s="18">
        <f ca="1" t="shared" si="7"/>
        <v>619.9192061478152</v>
      </c>
    </row>
    <row r="239" spans="1:24" ht="12.75">
      <c r="A239" s="307">
        <v>200</v>
      </c>
      <c r="B239" s="186" t="str">
        <f t="shared" si="6"/>
        <v>    Genere</v>
      </c>
      <c r="X239" s="18">
        <f ca="1" t="shared" si="7"/>
        <v>499.6990588063116</v>
      </c>
    </row>
    <row r="240" spans="1:24" ht="12.75">
      <c r="A240" s="307">
        <v>201</v>
      </c>
      <c r="B240" s="186" t="str">
        <f t="shared" si="6"/>
        <v>    Genere</v>
      </c>
      <c r="X240" s="18">
        <f ca="1" t="shared" si="7"/>
        <v>608.4125003683913</v>
      </c>
    </row>
    <row r="241" spans="1:24" ht="12.75">
      <c r="A241" s="307">
        <v>202</v>
      </c>
      <c r="B241" s="186" t="str">
        <f t="shared" si="6"/>
        <v>    Genere</v>
      </c>
      <c r="X241" s="18">
        <f ca="1" t="shared" si="7"/>
        <v>284.0309131645246</v>
      </c>
    </row>
    <row r="242" spans="1:24" ht="12.75">
      <c r="A242" s="307">
        <v>203</v>
      </c>
      <c r="B242" s="186" t="str">
        <f t="shared" si="6"/>
        <v>    Genere</v>
      </c>
      <c r="X242" s="18">
        <f ca="1" t="shared" si="7"/>
        <v>682.8480233223652</v>
      </c>
    </row>
    <row r="243" spans="1:24" ht="12.75">
      <c r="A243" s="307">
        <v>204</v>
      </c>
      <c r="B243" s="186" t="str">
        <f t="shared" si="6"/>
        <v>    Genere</v>
      </c>
      <c r="X243" s="18">
        <f ca="1" t="shared" si="7"/>
        <v>886.489146576921</v>
      </c>
    </row>
    <row r="244" spans="1:24" ht="12.75">
      <c r="A244" s="307">
        <v>205</v>
      </c>
      <c r="B244" s="186" t="str">
        <f t="shared" si="6"/>
        <v>    Genere</v>
      </c>
      <c r="X244" s="18">
        <f ca="1" t="shared" si="7"/>
        <v>1064.5071158831583</v>
      </c>
    </row>
    <row r="245" spans="1:24" ht="12.75">
      <c r="A245" s="307">
        <v>206</v>
      </c>
      <c r="B245" s="186" t="str">
        <f t="shared" si="6"/>
        <v>    Genere</v>
      </c>
      <c r="X245" s="18">
        <f ca="1" t="shared" si="7"/>
        <v>1096.9461978314448</v>
      </c>
    </row>
    <row r="246" spans="1:24" ht="12.75">
      <c r="A246" s="307">
        <v>207</v>
      </c>
      <c r="B246" s="186" t="str">
        <f t="shared" si="6"/>
        <v>    Genere</v>
      </c>
      <c r="J246" s="136"/>
      <c r="X246" s="18">
        <f ca="1" t="shared" si="7"/>
        <v>437.55011989674597</v>
      </c>
    </row>
    <row r="247" spans="1:24" ht="12.75">
      <c r="A247" s="307">
        <v>208</v>
      </c>
      <c r="B247" s="186" t="str">
        <f t="shared" si="6"/>
        <v>    Genere</v>
      </c>
      <c r="J247" s="136"/>
      <c r="X247" s="18">
        <f ca="1" t="shared" si="7"/>
        <v>903.5826909104583</v>
      </c>
    </row>
    <row r="248" spans="1:24" ht="12.75">
      <c r="A248" s="307">
        <v>209</v>
      </c>
      <c r="B248" s="186" t="str">
        <f t="shared" si="6"/>
        <v>    Genere</v>
      </c>
      <c r="J248" s="136"/>
      <c r="X248" s="18">
        <f ca="1" t="shared" si="7"/>
        <v>726.8765589788507</v>
      </c>
    </row>
    <row r="249" spans="1:24" ht="12.75">
      <c r="A249" s="307">
        <v>210</v>
      </c>
      <c r="B249" s="186" t="str">
        <f t="shared" si="6"/>
        <v>    Genere</v>
      </c>
      <c r="J249" s="136"/>
      <c r="X249" s="18">
        <f ca="1" t="shared" si="7"/>
        <v>1069.046732152216</v>
      </c>
    </row>
    <row r="250" spans="1:24" ht="12.75">
      <c r="A250" s="307">
        <v>211</v>
      </c>
      <c r="B250" s="186" t="str">
        <f t="shared" si="6"/>
        <v>    Genere</v>
      </c>
      <c r="D250" s="18" t="s">
        <v>78</v>
      </c>
      <c r="E250" s="18" t="s">
        <v>78</v>
      </c>
      <c r="J250" s="136"/>
      <c r="X250" s="18">
        <f ca="1" t="shared" si="7"/>
        <v>432.4387172909878</v>
      </c>
    </row>
    <row r="251" spans="1:24" ht="12.75">
      <c r="A251" s="307">
        <v>212</v>
      </c>
      <c r="B251" s="186" t="str">
        <f t="shared" si="6"/>
        <v>    Genere</v>
      </c>
      <c r="D251" s="18" t="s">
        <v>78</v>
      </c>
      <c r="E251" s="18" t="s">
        <v>78</v>
      </c>
      <c r="J251" s="136"/>
      <c r="X251" s="18">
        <f ca="1" t="shared" si="7"/>
        <v>948.2522471444921</v>
      </c>
    </row>
    <row r="252" spans="1:24" ht="12.75">
      <c r="A252" s="307">
        <v>213</v>
      </c>
      <c r="B252" s="186" t="str">
        <f t="shared" si="6"/>
        <v>    Genere</v>
      </c>
      <c r="D252" s="18" t="s">
        <v>78</v>
      </c>
      <c r="E252" s="18" t="s">
        <v>78</v>
      </c>
      <c r="I252" s="136"/>
      <c r="J252" s="136"/>
      <c r="X252" s="18">
        <f ca="1" t="shared" si="7"/>
        <v>1016.7137960919417</v>
      </c>
    </row>
    <row r="253" spans="1:24" ht="12.75">
      <c r="A253" s="307">
        <v>214</v>
      </c>
      <c r="B253" s="186" t="str">
        <f t="shared" si="6"/>
        <v>    Genere</v>
      </c>
      <c r="D253" s="18" t="s">
        <v>78</v>
      </c>
      <c r="E253" s="18" t="s">
        <v>78</v>
      </c>
      <c r="G253" s="18" t="s">
        <v>78</v>
      </c>
      <c r="H253" s="18" t="s">
        <v>78</v>
      </c>
      <c r="I253" s="136"/>
      <c r="J253" s="136"/>
      <c r="X253" s="18">
        <f ca="1" t="shared" si="7"/>
        <v>970.4444015232327</v>
      </c>
    </row>
    <row r="254" spans="1:24" ht="12.75">
      <c r="A254" s="307">
        <v>215</v>
      </c>
      <c r="B254" s="186" t="str">
        <f t="shared" si="6"/>
        <v>    Genere</v>
      </c>
      <c r="D254" s="18" t="s">
        <v>78</v>
      </c>
      <c r="E254" s="18" t="s">
        <v>78</v>
      </c>
      <c r="G254" s="18" t="s">
        <v>78</v>
      </c>
      <c r="H254" s="18" t="s">
        <v>78</v>
      </c>
      <c r="I254" s="136"/>
      <c r="J254" s="136"/>
      <c r="X254" s="18">
        <f ca="1" t="shared" si="7"/>
        <v>681.9751363285859</v>
      </c>
    </row>
    <row r="255" spans="1:24" ht="12.75">
      <c r="A255" s="307">
        <v>216</v>
      </c>
      <c r="B255" s="186" t="str">
        <f t="shared" si="6"/>
        <v>    Genere</v>
      </c>
      <c r="D255" s="18" t="s">
        <v>78</v>
      </c>
      <c r="E255" s="18" t="s">
        <v>78</v>
      </c>
      <c r="G255" s="18" t="s">
        <v>78</v>
      </c>
      <c r="H255" s="18" t="s">
        <v>78</v>
      </c>
      <c r="I255" s="136"/>
      <c r="J255" s="136"/>
      <c r="X255" s="18">
        <f ca="1" t="shared" si="7"/>
        <v>423.96684815968933</v>
      </c>
    </row>
    <row r="256" spans="1:24" ht="12.75">
      <c r="A256" s="307">
        <v>217</v>
      </c>
      <c r="B256" s="186" t="str">
        <f t="shared" si="6"/>
        <v>    Genere</v>
      </c>
      <c r="D256" s="18" t="s">
        <v>78</v>
      </c>
      <c r="E256" s="18" t="s">
        <v>78</v>
      </c>
      <c r="G256" s="18" t="s">
        <v>78</v>
      </c>
      <c r="H256" s="18" t="s">
        <v>78</v>
      </c>
      <c r="I256" s="136"/>
      <c r="J256" s="136"/>
      <c r="X256" s="18">
        <f ca="1" t="shared" si="7"/>
        <v>1083.1169009334649</v>
      </c>
    </row>
    <row r="257" spans="1:24" ht="12.75">
      <c r="A257" s="307">
        <v>218</v>
      </c>
      <c r="B257" s="186" t="str">
        <f t="shared" si="6"/>
        <v>    Genere</v>
      </c>
      <c r="D257" s="18" t="s">
        <v>78</v>
      </c>
      <c r="E257" s="18" t="s">
        <v>78</v>
      </c>
      <c r="G257" s="18" t="s">
        <v>78</v>
      </c>
      <c r="H257" s="18" t="s">
        <v>78</v>
      </c>
      <c r="I257" s="136"/>
      <c r="J257" s="136"/>
      <c r="X257" s="18">
        <f ca="1" t="shared" si="7"/>
        <v>1032.1900798176746</v>
      </c>
    </row>
    <row r="258" spans="1:24" ht="12.75">
      <c r="A258" s="307">
        <v>219</v>
      </c>
      <c r="B258" s="186" t="str">
        <f t="shared" si="6"/>
        <v>    Genere</v>
      </c>
      <c r="D258" s="18" t="s">
        <v>78</v>
      </c>
      <c r="E258" s="18" t="s">
        <v>78</v>
      </c>
      <c r="G258" s="18" t="s">
        <v>78</v>
      </c>
      <c r="H258" s="18" t="s">
        <v>78</v>
      </c>
      <c r="I258" s="136"/>
      <c r="J258" s="136"/>
      <c r="X258" s="18">
        <f ca="1" t="shared" si="7"/>
        <v>753.5220955233854</v>
      </c>
    </row>
    <row r="259" spans="1:24" ht="12.75">
      <c r="A259" s="307">
        <v>220</v>
      </c>
      <c r="B259" s="186" t="str">
        <f t="shared" si="6"/>
        <v>    Genere</v>
      </c>
      <c r="D259" s="18" t="s">
        <v>78</v>
      </c>
      <c r="E259" s="18" t="s">
        <v>78</v>
      </c>
      <c r="G259" s="18" t="s">
        <v>78</v>
      </c>
      <c r="H259" s="18" t="s">
        <v>78</v>
      </c>
      <c r="I259" s="136"/>
      <c r="J259" s="136"/>
      <c r="X259" s="18">
        <f ca="1" t="shared" si="7"/>
        <v>1026.0478892708818</v>
      </c>
    </row>
    <row r="260" spans="1:24" ht="12.75">
      <c r="A260" s="307">
        <v>221</v>
      </c>
      <c r="B260" s="186" t="str">
        <f t="shared" si="6"/>
        <v>    Genere</v>
      </c>
      <c r="D260" s="18" t="s">
        <v>78</v>
      </c>
      <c r="G260" s="18" t="s">
        <v>78</v>
      </c>
      <c r="I260" s="136"/>
      <c r="J260" s="136"/>
      <c r="X260" s="18">
        <f ca="1" t="shared" si="7"/>
        <v>802.1063525921214</v>
      </c>
    </row>
    <row r="261" spans="1:24" ht="12.75">
      <c r="A261" s="307">
        <v>222</v>
      </c>
      <c r="B261" s="186" t="str">
        <f t="shared" si="6"/>
        <v>    Genere</v>
      </c>
      <c r="D261" s="18" t="s">
        <v>78</v>
      </c>
      <c r="G261" s="18" t="s">
        <v>78</v>
      </c>
      <c r="I261" s="136"/>
      <c r="J261" s="136"/>
      <c r="X261" s="18">
        <f ca="1" t="shared" si="7"/>
        <v>734.0630369404214</v>
      </c>
    </row>
    <row r="262" spans="1:24" ht="12.75">
      <c r="A262" s="307">
        <v>223</v>
      </c>
      <c r="B262" s="186" t="str">
        <f t="shared" si="6"/>
        <v>    Genere</v>
      </c>
      <c r="D262" s="18" t="s">
        <v>78</v>
      </c>
      <c r="G262" s="18" t="s">
        <v>78</v>
      </c>
      <c r="I262" s="136"/>
      <c r="J262" s="136"/>
      <c r="X262" s="18">
        <f ca="1" t="shared" si="7"/>
        <v>735.9925265023277</v>
      </c>
    </row>
    <row r="263" spans="1:24" ht="12.75">
      <c r="A263" s="307">
        <v>224</v>
      </c>
      <c r="B263" s="186" t="str">
        <f t="shared" si="6"/>
        <v>    Genere</v>
      </c>
      <c r="G263" s="18" t="s">
        <v>78</v>
      </c>
      <c r="I263" s="136"/>
      <c r="J263" s="136"/>
      <c r="X263" s="18">
        <f ca="1" t="shared" si="7"/>
        <v>869.2581085384879</v>
      </c>
    </row>
    <row r="264" spans="1:24" ht="12.75">
      <c r="A264" s="307">
        <v>225</v>
      </c>
      <c r="B264" s="186" t="str">
        <f t="shared" si="6"/>
        <v>    Genere</v>
      </c>
      <c r="G264" s="18" t="s">
        <v>78</v>
      </c>
      <c r="I264" s="136"/>
      <c r="J264" s="136"/>
      <c r="X264" s="18">
        <f ca="1" t="shared" si="7"/>
        <v>686.0587102175284</v>
      </c>
    </row>
    <row r="265" spans="1:24" ht="12.75">
      <c r="A265" s="307">
        <v>226</v>
      </c>
      <c r="B265" s="186" t="str">
        <f t="shared" si="6"/>
        <v>    Genere</v>
      </c>
      <c r="G265" s="18" t="s">
        <v>78</v>
      </c>
      <c r="I265" s="136"/>
      <c r="J265" s="136"/>
      <c r="X265" s="18">
        <f ca="1" t="shared" si="7"/>
        <v>593.1580657574553</v>
      </c>
    </row>
    <row r="266" spans="1:24" ht="12.75">
      <c r="A266" s="307">
        <v>227</v>
      </c>
      <c r="B266" s="186" t="str">
        <f t="shared" si="6"/>
        <v>    Genere</v>
      </c>
      <c r="G266" s="18" t="s">
        <v>78</v>
      </c>
      <c r="I266" s="136"/>
      <c r="J266" s="136"/>
      <c r="X266" s="18">
        <f ca="1" t="shared" si="7"/>
        <v>1161.3593377922018</v>
      </c>
    </row>
    <row r="267" spans="1:24" ht="12.75">
      <c r="A267" s="307">
        <v>228</v>
      </c>
      <c r="B267" s="186" t="str">
        <f t="shared" si="6"/>
        <v>    Genere</v>
      </c>
      <c r="I267" s="136"/>
      <c r="J267" s="136"/>
      <c r="X267" s="18">
        <f ca="1" t="shared" si="7"/>
        <v>960.2054899956336</v>
      </c>
    </row>
    <row r="268" spans="1:24" ht="12.75">
      <c r="A268" s="307">
        <v>229</v>
      </c>
      <c r="B268" s="186" t="str">
        <f t="shared" si="6"/>
        <v>    Genere</v>
      </c>
      <c r="I268" s="136"/>
      <c r="J268" s="136"/>
      <c r="X268" s="18">
        <f ca="1" t="shared" si="7"/>
        <v>856.077106071795</v>
      </c>
    </row>
    <row r="269" spans="1:24" ht="12.75">
      <c r="A269" s="307">
        <v>230</v>
      </c>
      <c r="B269" s="186" t="str">
        <f t="shared" si="6"/>
        <v>    Genere</v>
      </c>
      <c r="I269" s="136"/>
      <c r="J269" s="136"/>
      <c r="X269" s="18">
        <f ca="1" t="shared" si="7"/>
        <v>580.3693971647249</v>
      </c>
    </row>
    <row r="270" spans="1:24" ht="12.75">
      <c r="A270" s="307">
        <v>231</v>
      </c>
      <c r="B270" s="186" t="str">
        <f t="shared" si="6"/>
        <v>    Genere</v>
      </c>
      <c r="I270" s="136"/>
      <c r="J270" s="136"/>
      <c r="X270" s="18">
        <f ca="1" t="shared" si="7"/>
        <v>329.4229798842529</v>
      </c>
    </row>
    <row r="271" spans="1:24" ht="12.75">
      <c r="A271" s="307">
        <v>232</v>
      </c>
      <c r="B271" s="186" t="str">
        <f t="shared" si="6"/>
        <v>    Genere</v>
      </c>
      <c r="I271" s="136"/>
      <c r="J271" s="136"/>
      <c r="X271" s="18">
        <f ca="1" t="shared" si="7"/>
        <v>1199.3013670530336</v>
      </c>
    </row>
    <row r="272" spans="1:24" ht="12.75">
      <c r="A272" s="307">
        <v>233</v>
      </c>
      <c r="B272" s="186" t="str">
        <f t="shared" si="6"/>
        <v>    Genere</v>
      </c>
      <c r="I272" s="136"/>
      <c r="J272" s="136"/>
      <c r="X272" s="18">
        <f ca="1" t="shared" si="7"/>
        <v>774.5967986892424</v>
      </c>
    </row>
    <row r="273" spans="1:24" ht="12.75">
      <c r="A273" s="307">
        <v>234</v>
      </c>
      <c r="B273" s="186" t="str">
        <f t="shared" si="6"/>
        <v>    Genere</v>
      </c>
      <c r="I273" s="136"/>
      <c r="J273" s="136"/>
      <c r="X273" s="18">
        <f ca="1" t="shared" si="7"/>
        <v>751.1447623777044</v>
      </c>
    </row>
    <row r="274" spans="1:24" ht="12.75">
      <c r="A274" s="307">
        <v>235</v>
      </c>
      <c r="B274" s="186" t="str">
        <f t="shared" si="6"/>
        <v>    Genere</v>
      </c>
      <c r="I274" s="136"/>
      <c r="J274" s="136"/>
      <c r="X274" s="18">
        <f ca="1" t="shared" si="7"/>
        <v>775.1929912577525</v>
      </c>
    </row>
    <row r="275" spans="1:24" ht="12.75">
      <c r="A275" s="307">
        <v>236</v>
      </c>
      <c r="B275" s="186" t="str">
        <f t="shared" si="6"/>
        <v>    Genere</v>
      </c>
      <c r="I275" s="136"/>
      <c r="J275" s="136"/>
      <c r="X275" s="18">
        <f ca="1" t="shared" si="7"/>
        <v>547.939051835629</v>
      </c>
    </row>
    <row r="276" spans="1:24" ht="12.75">
      <c r="A276" s="307">
        <v>237</v>
      </c>
      <c r="B276" s="186" t="str">
        <f t="shared" si="6"/>
        <v>    Genere</v>
      </c>
      <c r="I276" s="136"/>
      <c r="J276" s="136"/>
      <c r="X276" s="18">
        <f ca="1" t="shared" si="7"/>
        <v>1119.183506632849</v>
      </c>
    </row>
    <row r="277" spans="1:24" ht="12.75">
      <c r="A277" s="307">
        <v>238</v>
      </c>
      <c r="B277" s="186" t="str">
        <f t="shared" si="6"/>
        <v>    Genere</v>
      </c>
      <c r="I277" s="136"/>
      <c r="J277" s="136"/>
      <c r="X277" s="18">
        <f ca="1" t="shared" si="7"/>
        <v>659.3264735985329</v>
      </c>
    </row>
    <row r="278" spans="1:24" ht="12.75">
      <c r="A278" s="307">
        <v>239</v>
      </c>
      <c r="B278" s="186" t="str">
        <f t="shared" si="6"/>
        <v>    Genere</v>
      </c>
      <c r="I278" s="136"/>
      <c r="J278" s="136"/>
      <c r="X278" s="18">
        <f ca="1" t="shared" si="7"/>
        <v>985.9453555965674</v>
      </c>
    </row>
    <row r="279" spans="1:24" ht="12.75">
      <c r="A279" s="307">
        <v>240</v>
      </c>
      <c r="B279" s="186" t="str">
        <f t="shared" si="6"/>
        <v>    Genere</v>
      </c>
      <c r="I279" s="136"/>
      <c r="J279" s="136"/>
      <c r="X279" s="18">
        <f ca="1" t="shared" si="7"/>
        <v>856.1292300190717</v>
      </c>
    </row>
    <row r="280" spans="1:24" ht="12.75">
      <c r="A280" s="307">
        <v>241</v>
      </c>
      <c r="B280" s="186" t="str">
        <f t="shared" si="6"/>
        <v>    Genere</v>
      </c>
      <c r="I280" s="136"/>
      <c r="J280" s="136"/>
      <c r="X280" s="18">
        <f ca="1" t="shared" si="7"/>
        <v>991.5632606015108</v>
      </c>
    </row>
    <row r="281" spans="1:24" ht="12.75">
      <c r="A281" s="307">
        <v>242</v>
      </c>
      <c r="B281" s="186" t="str">
        <f t="shared" si="6"/>
        <v>    Genere</v>
      </c>
      <c r="I281" s="136"/>
      <c r="J281" s="136"/>
      <c r="X281" s="18">
        <f ca="1" t="shared" si="7"/>
        <v>784.9823170818919</v>
      </c>
    </row>
    <row r="282" spans="1:24" ht="12.75">
      <c r="A282" s="307">
        <v>243</v>
      </c>
      <c r="B282" s="186" t="str">
        <f t="shared" si="6"/>
        <v>    Genere</v>
      </c>
      <c r="I282" s="136"/>
      <c r="J282" s="136"/>
      <c r="X282" s="18">
        <f ca="1" t="shared" si="7"/>
        <v>483.29881581251243</v>
      </c>
    </row>
    <row r="283" spans="1:24" ht="12.75">
      <c r="A283" s="307">
        <v>244</v>
      </c>
      <c r="B283" s="186" t="str">
        <f t="shared" si="6"/>
        <v>    Genere</v>
      </c>
      <c r="I283" s="136"/>
      <c r="J283" s="136"/>
      <c r="X283" s="18">
        <f ca="1" t="shared" si="7"/>
        <v>1069.7285610303975</v>
      </c>
    </row>
    <row r="284" spans="1:24" ht="12.75">
      <c r="A284" s="307">
        <v>245</v>
      </c>
      <c r="B284" s="186" t="str">
        <f t="shared" si="6"/>
        <v>    Genere</v>
      </c>
      <c r="I284" s="136"/>
      <c r="J284" s="136"/>
      <c r="X284" s="18">
        <f ca="1" t="shared" si="7"/>
        <v>1063.4479418001274</v>
      </c>
    </row>
    <row r="285" spans="1:24" ht="12.75">
      <c r="A285" s="307">
        <v>246</v>
      </c>
      <c r="B285" s="186" t="str">
        <f t="shared" si="6"/>
        <v>    Genere</v>
      </c>
      <c r="I285" s="136"/>
      <c r="J285" s="136"/>
      <c r="X285" s="18">
        <f ca="1" t="shared" si="7"/>
        <v>150.8655503430557</v>
      </c>
    </row>
    <row r="286" spans="1:24" ht="12.75">
      <c r="A286" s="307">
        <v>247</v>
      </c>
      <c r="B286" s="186" t="str">
        <f t="shared" si="6"/>
        <v>    Genere</v>
      </c>
      <c r="I286" s="136"/>
      <c r="J286" s="136"/>
      <c r="X286" s="18">
        <f ca="1" t="shared" si="7"/>
        <v>827.6327869547725</v>
      </c>
    </row>
    <row r="287" spans="1:24" ht="12.75">
      <c r="A287" s="307">
        <v>248</v>
      </c>
      <c r="B287" s="186" t="str">
        <f t="shared" si="6"/>
        <v>    Genere</v>
      </c>
      <c r="I287" s="136"/>
      <c r="J287" s="136"/>
      <c r="X287" s="18">
        <f ca="1" t="shared" si="7"/>
        <v>1063.7260521938392</v>
      </c>
    </row>
    <row r="288" spans="1:24" ht="12.75">
      <c r="A288" s="307">
        <v>249</v>
      </c>
      <c r="B288" s="186" t="str">
        <f t="shared" si="6"/>
        <v>    Genere</v>
      </c>
      <c r="D288" s="18" t="s">
        <v>78</v>
      </c>
      <c r="I288" s="136"/>
      <c r="J288" s="136"/>
      <c r="X288" s="18">
        <f ca="1" t="shared" si="7"/>
        <v>492.3756238413189</v>
      </c>
    </row>
    <row r="289" spans="1:24" ht="12.75">
      <c r="A289" s="307">
        <v>250</v>
      </c>
      <c r="B289" s="186" t="str">
        <f t="shared" si="6"/>
        <v>    Genere</v>
      </c>
      <c r="D289" s="18" t="s">
        <v>78</v>
      </c>
      <c r="I289" s="136"/>
      <c r="J289" s="136"/>
      <c r="X289" s="18">
        <f ca="1" t="shared" si="7"/>
        <v>907.5839528422429</v>
      </c>
    </row>
    <row r="290" spans="1:24" ht="12.75">
      <c r="A290" s="307">
        <v>251</v>
      </c>
      <c r="B290" s="186" t="str">
        <f t="shared" si="6"/>
        <v>    Genere</v>
      </c>
      <c r="D290" s="18" t="s">
        <v>78</v>
      </c>
      <c r="H290" s="136"/>
      <c r="I290" s="136"/>
      <c r="J290" s="136"/>
      <c r="X290" s="18">
        <f ca="1" t="shared" si="7"/>
        <v>492.15113116126577</v>
      </c>
    </row>
    <row r="291" spans="1:24" ht="12.75">
      <c r="A291" s="307">
        <v>252</v>
      </c>
      <c r="B291" s="186" t="str">
        <f t="shared" si="6"/>
        <v>    Genere</v>
      </c>
      <c r="D291" s="18" t="s">
        <v>78</v>
      </c>
      <c r="H291" s="136"/>
      <c r="I291" s="136"/>
      <c r="J291" s="136"/>
      <c r="X291" s="18">
        <f ca="1" t="shared" si="7"/>
        <v>960.7168551292937</v>
      </c>
    </row>
    <row r="292" spans="1:24" ht="12.75">
      <c r="A292" s="308">
        <v>253</v>
      </c>
      <c r="B292" s="187" t="str">
        <f t="shared" si="6"/>
        <v>    Genere</v>
      </c>
      <c r="D292" s="18" t="s">
        <v>78</v>
      </c>
      <c r="H292" s="136"/>
      <c r="I292" s="136"/>
      <c r="J292" s="136"/>
      <c r="X292" s="18">
        <f ca="1" t="shared" si="7"/>
        <v>567.9807801241684</v>
      </c>
    </row>
    <row r="293" spans="1:24" ht="12.75">
      <c r="A293" s="184"/>
      <c r="D293" s="18" t="s">
        <v>78</v>
      </c>
      <c r="G293" s="18" t="s">
        <v>78</v>
      </c>
      <c r="H293" s="136"/>
      <c r="I293" s="136"/>
      <c r="J293" s="136"/>
      <c r="K293"/>
      <c r="X293" s="236">
        <v>203</v>
      </c>
    </row>
    <row r="294" spans="1:24" ht="12.75">
      <c r="A294" s="184"/>
      <c r="D294" s="18" t="s">
        <v>78</v>
      </c>
      <c r="G294" s="18" t="s">
        <v>78</v>
      </c>
      <c r="H294" s="136"/>
      <c r="I294" s="136"/>
      <c r="J294" s="136"/>
      <c r="K294"/>
      <c r="X294" s="236">
        <v>204</v>
      </c>
    </row>
    <row r="295" spans="1:11" ht="12.75">
      <c r="A295" s="184"/>
      <c r="H295" s="136"/>
      <c r="I295" s="136"/>
      <c r="J295" s="136"/>
      <c r="K295"/>
    </row>
    <row r="296" spans="1:11" ht="12.75">
      <c r="A296" s="184"/>
      <c r="H296" s="136"/>
      <c r="I296" s="136"/>
      <c r="J296" s="136"/>
      <c r="K296"/>
    </row>
    <row r="297" spans="1:11" ht="12.75">
      <c r="A297" s="184"/>
      <c r="H297" s="136"/>
      <c r="I297" s="136"/>
      <c r="J297" s="136"/>
      <c r="K297"/>
    </row>
    <row r="298" spans="1:11" ht="13.5" thickBot="1">
      <c r="A298" s="349" t="s">
        <v>257</v>
      </c>
      <c r="B298" s="233"/>
      <c r="C298" s="350" t="s">
        <v>258</v>
      </c>
      <c r="D298" s="350" t="s">
        <v>259</v>
      </c>
      <c r="E298" s="351" t="s">
        <v>260</v>
      </c>
      <c r="H298" s="136"/>
      <c r="I298" s="136"/>
      <c r="J298" s="136"/>
      <c r="K298"/>
    </row>
    <row r="299" spans="1:11" ht="13.5" thickTop="1">
      <c r="A299" s="344" t="s">
        <v>247</v>
      </c>
      <c r="B299" s="139"/>
      <c r="C299" s="39">
        <v>874.403162055336</v>
      </c>
      <c r="D299" s="396">
        <v>874.4</v>
      </c>
      <c r="E299" s="345" t="str">
        <f>IF($D$311=1,AVERAGE(B316:B601),"    Genere")</f>
        <v>    Genere</v>
      </c>
      <c r="H299" s="136"/>
      <c r="I299" s="136"/>
      <c r="J299" s="136"/>
      <c r="K299"/>
    </row>
    <row r="300" spans="1:11" ht="12.75">
      <c r="A300" s="344" t="s">
        <v>248</v>
      </c>
      <c r="B300" s="139"/>
      <c r="C300" s="39">
        <v>871.7307692307693</v>
      </c>
      <c r="D300" s="396">
        <v>871.1</v>
      </c>
      <c r="E300" s="345" t="str">
        <f>IF($D$311=1,AVERAGE(C316:C601),"    Genere")</f>
        <v>    Genere</v>
      </c>
      <c r="H300" s="136"/>
      <c r="I300" s="136"/>
      <c r="J300" s="136"/>
      <c r="K300"/>
    </row>
    <row r="301" spans="1:11" ht="12.75">
      <c r="A301" s="344" t="s">
        <v>249</v>
      </c>
      <c r="B301" s="139"/>
      <c r="C301" s="39">
        <v>909.010752688172</v>
      </c>
      <c r="D301" s="396">
        <v>909.01</v>
      </c>
      <c r="E301" s="345" t="str">
        <f>IF($D$311=1,AVERAGE(D316:D601),"    Genere")</f>
        <v>    Genere</v>
      </c>
      <c r="H301" s="136"/>
      <c r="I301" s="136"/>
      <c r="J301" s="136"/>
      <c r="K301"/>
    </row>
    <row r="302" spans="1:11" ht="12.75">
      <c r="A302" s="344" t="s">
        <v>250</v>
      </c>
      <c r="B302" s="139"/>
      <c r="C302" s="39">
        <v>870.3085106382979</v>
      </c>
      <c r="D302" s="396">
        <v>870.31</v>
      </c>
      <c r="E302" s="345" t="str">
        <f>IF($D$311=1,AVERAGE(E316:E601),"    Genere")</f>
        <v>    Genere</v>
      </c>
      <c r="H302" s="136"/>
      <c r="I302" s="136"/>
      <c r="J302" s="136"/>
      <c r="K302"/>
    </row>
    <row r="303" spans="1:11" ht="12.75">
      <c r="A303" s="344" t="s">
        <v>251</v>
      </c>
      <c r="B303" s="139"/>
      <c r="C303" s="39">
        <v>905.7964285714286</v>
      </c>
      <c r="D303" s="396">
        <v>905.8</v>
      </c>
      <c r="E303" s="345" t="str">
        <f>IF($D$311=1,AVERAGE(F316:F601),"    Genere")</f>
        <v>    Genere</v>
      </c>
      <c r="H303" s="136"/>
      <c r="I303" s="136"/>
      <c r="J303" s="136"/>
      <c r="K303"/>
    </row>
    <row r="304" spans="1:24" ht="12.75">
      <c r="A304" s="344" t="s">
        <v>252</v>
      </c>
      <c r="B304" s="139"/>
      <c r="C304" s="39">
        <v>719.1608391608391</v>
      </c>
      <c r="D304" s="396">
        <v>719.16</v>
      </c>
      <c r="E304" s="345" t="str">
        <f>IF($D$311=1,AVERAGE(G316:G601),"    Genere")</f>
        <v>    Genere</v>
      </c>
      <c r="G304" s="18" t="s">
        <v>78</v>
      </c>
      <c r="H304" s="136"/>
      <c r="I304" s="136"/>
      <c r="J304" s="136"/>
      <c r="K304"/>
      <c r="X304" s="236">
        <v>205</v>
      </c>
    </row>
    <row r="305" spans="1:24" ht="12.75">
      <c r="A305" s="344" t="s">
        <v>253</v>
      </c>
      <c r="B305" s="139"/>
      <c r="C305" s="39">
        <v>868.2315789473685</v>
      </c>
      <c r="D305" s="396">
        <v>868.23</v>
      </c>
      <c r="E305" s="345" t="str">
        <f>IF($D$311=1,AVERAGE(H316:H601),"    Genere")</f>
        <v>    Genere</v>
      </c>
      <c r="G305" s="18" t="s">
        <v>78</v>
      </c>
      <c r="H305" s="143"/>
      <c r="I305" s="136"/>
      <c r="J305" s="136"/>
      <c r="K305"/>
      <c r="X305" s="236">
        <v>206</v>
      </c>
    </row>
    <row r="306" spans="1:24" ht="12.75">
      <c r="A306" s="344" t="s">
        <v>254</v>
      </c>
      <c r="B306" s="139"/>
      <c r="C306" s="39">
        <v>877.5212765957447</v>
      </c>
      <c r="D306" s="396">
        <v>877.52</v>
      </c>
      <c r="E306" s="345" t="str">
        <f>IF($D$311=1,AVERAGE(I316:I601),"    Genere")</f>
        <v>    Genere</v>
      </c>
      <c r="G306" s="18" t="s">
        <v>78</v>
      </c>
      <c r="H306" s="143"/>
      <c r="I306" s="136"/>
      <c r="J306" s="136"/>
      <c r="K306"/>
      <c r="X306" s="236">
        <v>207</v>
      </c>
    </row>
    <row r="307" spans="1:24" ht="12.75">
      <c r="A307" s="344" t="s">
        <v>255</v>
      </c>
      <c r="B307" s="139"/>
      <c r="C307" s="39">
        <v>880.0321428571428</v>
      </c>
      <c r="D307" s="396">
        <v>880.03</v>
      </c>
      <c r="E307" s="345" t="str">
        <f>IF($D$311=1,AVERAGE(J316:J601),"    Genere")</f>
        <v>    Genere</v>
      </c>
      <c r="G307" s="18" t="s">
        <v>78</v>
      </c>
      <c r="H307" s="143"/>
      <c r="I307" s="136"/>
      <c r="J307" s="136"/>
      <c r="K307"/>
      <c r="X307" s="236">
        <v>208</v>
      </c>
    </row>
    <row r="308" spans="1:24" ht="12.75">
      <c r="A308" s="344" t="s">
        <v>256</v>
      </c>
      <c r="B308" s="139"/>
      <c r="C308" s="39">
        <v>894.6501766784452</v>
      </c>
      <c r="D308" s="396">
        <v>894.65</v>
      </c>
      <c r="E308" s="345" t="str">
        <f>IF($D$311=1,AVERAGE(K316:K601),"    Genere")</f>
        <v>    Genere</v>
      </c>
      <c r="G308" s="143"/>
      <c r="H308" s="143"/>
      <c r="I308" s="136"/>
      <c r="J308" s="136"/>
      <c r="K308" s="185"/>
      <c r="X308" s="236">
        <v>209</v>
      </c>
    </row>
    <row r="309" spans="1:24" ht="13.5" thickBot="1">
      <c r="A309" s="352" t="s">
        <v>8</v>
      </c>
      <c r="B309" s="302"/>
      <c r="C309" s="303">
        <v>278.96</v>
      </c>
      <c r="D309" s="397">
        <v>278.96</v>
      </c>
      <c r="E309" s="353" t="str">
        <f>IF($D$311=1,STDEV(B316:K601),"    Genere")</f>
        <v>    Genere</v>
      </c>
      <c r="G309" s="143"/>
      <c r="H309" s="143"/>
      <c r="I309" s="136"/>
      <c r="J309" s="136"/>
      <c r="K309" s="185"/>
      <c r="X309" s="236">
        <v>210</v>
      </c>
    </row>
    <row r="310" spans="1:11" ht="12.75">
      <c r="A310" s="344" t="s">
        <v>261</v>
      </c>
      <c r="B310" s="139"/>
      <c r="C310" s="139"/>
      <c r="D310" s="393">
        <v>0</v>
      </c>
      <c r="E310" s="346"/>
      <c r="G310" s="143"/>
      <c r="H310" s="143"/>
      <c r="I310" s="136"/>
      <c r="J310" s="136"/>
      <c r="K310" s="185"/>
    </row>
    <row r="311" spans="1:11" ht="12.75">
      <c r="A311" s="347" t="s">
        <v>241</v>
      </c>
      <c r="B311" s="141"/>
      <c r="C311" s="141"/>
      <c r="D311" s="398">
        <v>0</v>
      </c>
      <c r="E311" s="348"/>
      <c r="G311" s="143"/>
      <c r="H311" s="143"/>
      <c r="I311" s="136"/>
      <c r="J311" s="136"/>
      <c r="K311" s="185"/>
    </row>
    <row r="312" spans="1:11" ht="12.75">
      <c r="A312" s="184"/>
      <c r="D312" s="136"/>
      <c r="G312" s="143"/>
      <c r="H312" s="143"/>
      <c r="I312" s="136"/>
      <c r="J312" s="136"/>
      <c r="K312" s="185"/>
    </row>
    <row r="313" spans="1:24" ht="12.75">
      <c r="A313" s="184"/>
      <c r="X313" s="236">
        <v>211</v>
      </c>
    </row>
    <row r="314" spans="1:24" ht="12.75">
      <c r="A314" s="184"/>
      <c r="D314" s="136"/>
      <c r="G314" s="143"/>
      <c r="H314" s="143"/>
      <c r="I314" s="136"/>
      <c r="J314" s="136"/>
      <c r="K314" s="185"/>
      <c r="X314" s="236">
        <v>212</v>
      </c>
    </row>
    <row r="315" spans="1:33" ht="13.5" thickBot="1">
      <c r="A315" s="399" t="s">
        <v>207</v>
      </c>
      <c r="B315" s="400" t="s">
        <v>80</v>
      </c>
      <c r="C315" s="400" t="s">
        <v>79</v>
      </c>
      <c r="D315" s="400" t="s">
        <v>81</v>
      </c>
      <c r="E315" s="401" t="s">
        <v>82</v>
      </c>
      <c r="F315" s="400" t="s">
        <v>83</v>
      </c>
      <c r="G315" s="401" t="s">
        <v>84</v>
      </c>
      <c r="H315" s="400" t="s">
        <v>85</v>
      </c>
      <c r="I315" s="401" t="s">
        <v>86</v>
      </c>
      <c r="J315" s="400" t="s">
        <v>87</v>
      </c>
      <c r="K315" s="402" t="s">
        <v>88</v>
      </c>
      <c r="X315" s="175" t="s">
        <v>80</v>
      </c>
      <c r="Y315" s="197" t="s">
        <v>79</v>
      </c>
      <c r="Z315" s="175" t="s">
        <v>81</v>
      </c>
      <c r="AA315" s="197" t="s">
        <v>82</v>
      </c>
      <c r="AB315" s="175" t="s">
        <v>83</v>
      </c>
      <c r="AC315" s="197" t="s">
        <v>84</v>
      </c>
      <c r="AD315" s="175" t="s">
        <v>85</v>
      </c>
      <c r="AE315" s="197" t="s">
        <v>86</v>
      </c>
      <c r="AF315" s="175" t="s">
        <v>87</v>
      </c>
      <c r="AG315" s="198" t="s">
        <v>88</v>
      </c>
    </row>
    <row r="316" spans="1:33" ht="13.5" thickTop="1">
      <c r="A316" s="403">
        <v>1</v>
      </c>
      <c r="B316" s="404" t="str">
        <f aca="true" t="shared" si="8" ref="B316:K316">IF($D$311=1,ROUND(X316,$D$310),"    Generar")</f>
        <v>    Generar</v>
      </c>
      <c r="C316" s="404" t="str">
        <f t="shared" si="8"/>
        <v>    Generar</v>
      </c>
      <c r="D316" s="404" t="str">
        <f t="shared" si="8"/>
        <v>    Generar</v>
      </c>
      <c r="E316" s="404" t="str">
        <f t="shared" si="8"/>
        <v>    Generar</v>
      </c>
      <c r="F316" s="404" t="str">
        <f t="shared" si="8"/>
        <v>    Generar</v>
      </c>
      <c r="G316" s="404" t="str">
        <f t="shared" si="8"/>
        <v>    Generar</v>
      </c>
      <c r="H316" s="404" t="str">
        <f t="shared" si="8"/>
        <v>    Generar</v>
      </c>
      <c r="I316" s="404" t="str">
        <f t="shared" si="8"/>
        <v>    Generar</v>
      </c>
      <c r="J316" s="404" t="str">
        <f t="shared" si="8"/>
        <v>    Generar</v>
      </c>
      <c r="K316" s="404" t="str">
        <f t="shared" si="8"/>
        <v>    Generar</v>
      </c>
      <c r="X316" s="167">
        <f ca="1">$D$299+$D$309*NORMSINV(RAND())</f>
        <v>1036.0131787245723</v>
      </c>
      <c r="Y316" s="167">
        <f ca="1">$D$300+$D$309*NORMSINV(RAND())</f>
        <v>944.9126140882488</v>
      </c>
      <c r="Z316" s="167">
        <f ca="1">$D$301+$D$309*NORMSINV(RAND())</f>
        <v>487.0822131862379</v>
      </c>
      <c r="AA316" s="167">
        <f ca="1">$D$302+$D$309*NORMSINV(RAND())</f>
        <v>735.6481212744385</v>
      </c>
      <c r="AB316" s="167">
        <f ca="1">$D$303+$D$309*NORMSINV(RAND())</f>
        <v>1121.6943828749152</v>
      </c>
      <c r="AC316" s="167">
        <f ca="1">$D$304+$D$309*NORMSINV(RAND())</f>
        <v>764.2773355614811</v>
      </c>
      <c r="AD316" s="167">
        <f ca="1">$D$305+$D$309*NORMSINV(RAND())</f>
        <v>849.2746488482276</v>
      </c>
      <c r="AE316" s="167">
        <f ca="1">$D$306+$D$309*NORMSINV(RAND())</f>
        <v>852.5875443603412</v>
      </c>
      <c r="AF316" s="167">
        <f ca="1">$D$307+$D$309*NORMSINV(RAND())</f>
        <v>687.5188152402621</v>
      </c>
      <c r="AG316" s="167">
        <f ca="1">$D$308+$D$309*NORMSINV(RAND())</f>
        <v>1194.0714100833188</v>
      </c>
    </row>
    <row r="317" spans="1:33" ht="12.75">
      <c r="A317" s="403">
        <v>2</v>
      </c>
      <c r="B317" s="404" t="str">
        <f aca="true" t="shared" si="9" ref="B317:E380">IF($D$311=1,ROUND(X317,$D$310),"    Generar")</f>
        <v>    Generar</v>
      </c>
      <c r="C317" s="404" t="str">
        <f t="shared" si="9"/>
        <v>    Generar</v>
      </c>
      <c r="D317" s="404" t="str">
        <f t="shared" si="9"/>
        <v>    Generar</v>
      </c>
      <c r="E317" s="404" t="str">
        <f t="shared" si="9"/>
        <v>    Generar</v>
      </c>
      <c r="F317" s="404" t="str">
        <f aca="true" t="shared" si="10" ref="F317:J379">IF($D$311=1,ROUND(AB317,$D$310),"    Generar")</f>
        <v>    Generar</v>
      </c>
      <c r="G317" s="404" t="str">
        <f t="shared" si="10"/>
        <v>    Generar</v>
      </c>
      <c r="H317" s="404" t="str">
        <f t="shared" si="10"/>
        <v>    Generar</v>
      </c>
      <c r="I317" s="404" t="str">
        <f t="shared" si="10"/>
        <v>    Generar</v>
      </c>
      <c r="J317" s="404" t="str">
        <f t="shared" si="10"/>
        <v>    Generar</v>
      </c>
      <c r="K317" s="404" t="str">
        <f aca="true" t="shared" si="11" ref="K317:K380">IF($D$311=1,ROUND(AG317,$D$310),"    Generar")</f>
        <v>    Generar</v>
      </c>
      <c r="X317" s="167">
        <f aca="true" ca="1" t="shared" si="12" ref="X317:X380">$D$299+$D$309*NORMSINV(RAND())</f>
        <v>1090.9064710700782</v>
      </c>
      <c r="Y317" s="167">
        <f aca="true" ca="1" t="shared" si="13" ref="Y317:Y380">$D$300+$D$309*NORMSINV(RAND())</f>
        <v>1308.03971678578</v>
      </c>
      <c r="Z317" s="167">
        <f aca="true" ca="1" t="shared" si="14" ref="Z317:Z380">$D$301+$D$309*NORMSINV(RAND())</f>
        <v>891.5886374937821</v>
      </c>
      <c r="AA317" s="167">
        <f aca="true" ca="1" t="shared" si="15" ref="AA317:AA380">$D$302+$D$309*NORMSINV(RAND())</f>
        <v>982.1577573658623</v>
      </c>
      <c r="AB317" s="167">
        <f aca="true" ca="1" t="shared" si="16" ref="AB317:AB380">$D$303+$D$309*NORMSINV(RAND())</f>
        <v>1137.861499107351</v>
      </c>
      <c r="AC317" s="167">
        <f aca="true" ca="1" t="shared" si="17" ref="AC317:AC380">$D$304+$D$309*NORMSINV(RAND())</f>
        <v>162.4617448280112</v>
      </c>
      <c r="AD317" s="167">
        <f aca="true" ca="1" t="shared" si="18" ref="AD317:AD380">$D$305+$D$309*NORMSINV(RAND())</f>
        <v>1432.259441090573</v>
      </c>
      <c r="AE317" s="167">
        <f aca="true" ca="1" t="shared" si="19" ref="AE317:AE380">$D$306+$D$309*NORMSINV(RAND())</f>
        <v>1479.9412718612516</v>
      </c>
      <c r="AF317" s="167">
        <f aca="true" ca="1" t="shared" si="20" ref="AF317:AF380">$D$307+$D$309*NORMSINV(RAND())</f>
        <v>449.8731719087408</v>
      </c>
      <c r="AG317" s="167">
        <f aca="true" ca="1" t="shared" si="21" ref="AG317:AG380">$D$308+$D$309*NORMSINV(RAND())</f>
        <v>774.8688849945977</v>
      </c>
    </row>
    <row r="318" spans="1:33" ht="12.75">
      <c r="A318" s="403">
        <v>3</v>
      </c>
      <c r="B318" s="404" t="str">
        <f t="shared" si="9"/>
        <v>    Generar</v>
      </c>
      <c r="C318" s="404" t="str">
        <f t="shared" si="9"/>
        <v>    Generar</v>
      </c>
      <c r="D318" s="404" t="str">
        <f t="shared" si="9"/>
        <v>    Generar</v>
      </c>
      <c r="E318" s="404" t="str">
        <f t="shared" si="9"/>
        <v>    Generar</v>
      </c>
      <c r="F318" s="404" t="str">
        <f t="shared" si="10"/>
        <v>    Generar</v>
      </c>
      <c r="G318" s="404" t="str">
        <f t="shared" si="10"/>
        <v>    Generar</v>
      </c>
      <c r="H318" s="404" t="str">
        <f t="shared" si="10"/>
        <v>    Generar</v>
      </c>
      <c r="I318" s="404" t="str">
        <f t="shared" si="10"/>
        <v>    Generar</v>
      </c>
      <c r="J318" s="404" t="str">
        <f t="shared" si="10"/>
        <v>    Generar</v>
      </c>
      <c r="K318" s="404" t="str">
        <f t="shared" si="11"/>
        <v>    Generar</v>
      </c>
      <c r="X318" s="167">
        <f ca="1" t="shared" si="12"/>
        <v>806.970297216729</v>
      </c>
      <c r="Y318" s="167">
        <f ca="1" t="shared" si="13"/>
        <v>1223.3854883785966</v>
      </c>
      <c r="Z318" s="167">
        <f ca="1" t="shared" si="14"/>
        <v>935.9864556911035</v>
      </c>
      <c r="AA318" s="167">
        <f ca="1" t="shared" si="15"/>
        <v>662.2679977425473</v>
      </c>
      <c r="AB318" s="167">
        <f ca="1" t="shared" si="16"/>
        <v>421.5144006956197</v>
      </c>
      <c r="AC318" s="167">
        <f ca="1" t="shared" si="17"/>
        <v>740.7036616997821</v>
      </c>
      <c r="AD318" s="167">
        <f ca="1" t="shared" si="18"/>
        <v>687.8222418621976</v>
      </c>
      <c r="AE318" s="167">
        <f ca="1" t="shared" si="19"/>
        <v>1266.093376080543</v>
      </c>
      <c r="AF318" s="167">
        <f ca="1" t="shared" si="20"/>
        <v>1099.1194487858133</v>
      </c>
      <c r="AG318" s="167">
        <f ca="1" t="shared" si="21"/>
        <v>804.6073407158462</v>
      </c>
    </row>
    <row r="319" spans="1:33" ht="12.75">
      <c r="A319" s="403">
        <v>4</v>
      </c>
      <c r="B319" s="404" t="str">
        <f t="shared" si="9"/>
        <v>    Generar</v>
      </c>
      <c r="C319" s="404" t="str">
        <f t="shared" si="9"/>
        <v>    Generar</v>
      </c>
      <c r="D319" s="404" t="str">
        <f t="shared" si="9"/>
        <v>    Generar</v>
      </c>
      <c r="E319" s="404" t="str">
        <f t="shared" si="9"/>
        <v>    Generar</v>
      </c>
      <c r="F319" s="404" t="str">
        <f t="shared" si="10"/>
        <v>    Generar</v>
      </c>
      <c r="G319" s="404" t="str">
        <f t="shared" si="10"/>
        <v>    Generar</v>
      </c>
      <c r="H319" s="404" t="str">
        <f t="shared" si="10"/>
        <v>    Generar</v>
      </c>
      <c r="I319" s="404" t="str">
        <f t="shared" si="10"/>
        <v>    Generar</v>
      </c>
      <c r="J319" s="404" t="str">
        <f t="shared" si="10"/>
        <v>    Generar</v>
      </c>
      <c r="K319" s="404" t="str">
        <f t="shared" si="11"/>
        <v>    Generar</v>
      </c>
      <c r="X319" s="167">
        <f ca="1" t="shared" si="12"/>
        <v>384.12910002772827</v>
      </c>
      <c r="Y319" s="167">
        <f ca="1" t="shared" si="13"/>
        <v>670.8165749805219</v>
      </c>
      <c r="Z319" s="167">
        <f ca="1" t="shared" si="14"/>
        <v>1157.76063955782</v>
      </c>
      <c r="AA319" s="167">
        <f ca="1" t="shared" si="15"/>
        <v>1000.8980545556566</v>
      </c>
      <c r="AB319" s="167">
        <f ca="1" t="shared" si="16"/>
        <v>913.1143807037222</v>
      </c>
      <c r="AC319" s="167">
        <f ca="1" t="shared" si="17"/>
        <v>196.42536531404608</v>
      </c>
      <c r="AD319" s="167">
        <f ca="1" t="shared" si="18"/>
        <v>697.6726299758482</v>
      </c>
      <c r="AE319" s="167">
        <f ca="1" t="shared" si="19"/>
        <v>931.7564586709047</v>
      </c>
      <c r="AF319" s="167">
        <f ca="1" t="shared" si="20"/>
        <v>1178.3576490599291</v>
      </c>
      <c r="AG319" s="167">
        <f ca="1" t="shared" si="21"/>
        <v>495.544764738999</v>
      </c>
    </row>
    <row r="320" spans="1:33" ht="12.75">
      <c r="A320" s="403">
        <v>5</v>
      </c>
      <c r="B320" s="404" t="str">
        <f t="shared" si="9"/>
        <v>    Generar</v>
      </c>
      <c r="C320" s="404" t="str">
        <f t="shared" si="9"/>
        <v>    Generar</v>
      </c>
      <c r="D320" s="404" t="str">
        <f t="shared" si="9"/>
        <v>    Generar</v>
      </c>
      <c r="E320" s="404" t="str">
        <f t="shared" si="9"/>
        <v>    Generar</v>
      </c>
      <c r="F320" s="404" t="str">
        <f t="shared" si="10"/>
        <v>    Generar</v>
      </c>
      <c r="G320" s="404" t="str">
        <f t="shared" si="10"/>
        <v>    Generar</v>
      </c>
      <c r="H320" s="404" t="str">
        <f t="shared" si="10"/>
        <v>    Generar</v>
      </c>
      <c r="I320" s="404" t="str">
        <f t="shared" si="10"/>
        <v>    Generar</v>
      </c>
      <c r="J320" s="404" t="str">
        <f aca="true" t="shared" si="22" ref="J320:K383">IF($D$311=1,ROUND(AF320,$D$310),"    Generar")</f>
        <v>    Generar</v>
      </c>
      <c r="K320" s="404" t="str">
        <f t="shared" si="11"/>
        <v>    Generar</v>
      </c>
      <c r="X320" s="167">
        <f ca="1" t="shared" si="12"/>
        <v>607.219298178823</v>
      </c>
      <c r="Y320" s="167">
        <f ca="1" t="shared" si="13"/>
        <v>648.6670844971904</v>
      </c>
      <c r="Z320" s="167">
        <f ca="1" t="shared" si="14"/>
        <v>651.7409433035834</v>
      </c>
      <c r="AA320" s="167">
        <f ca="1" t="shared" si="15"/>
        <v>860.605354794437</v>
      </c>
      <c r="AB320" s="167">
        <f ca="1" t="shared" si="16"/>
        <v>802.1148338814216</v>
      </c>
      <c r="AC320" s="167">
        <f ca="1" t="shared" si="17"/>
        <v>1254.8409801927564</v>
      </c>
      <c r="AD320" s="167">
        <f ca="1" t="shared" si="18"/>
        <v>1072.6671683252769</v>
      </c>
      <c r="AE320" s="167">
        <f ca="1" t="shared" si="19"/>
        <v>833.590599253315</v>
      </c>
      <c r="AF320" s="167">
        <f ca="1" t="shared" si="20"/>
        <v>865.3803691823607</v>
      </c>
      <c r="AG320" s="167">
        <f ca="1" t="shared" si="21"/>
        <v>863.3768465680361</v>
      </c>
    </row>
    <row r="321" spans="1:33" ht="12.75">
      <c r="A321" s="403">
        <v>6</v>
      </c>
      <c r="B321" s="404" t="str">
        <f t="shared" si="9"/>
        <v>    Generar</v>
      </c>
      <c r="C321" s="404" t="str">
        <f t="shared" si="9"/>
        <v>    Generar</v>
      </c>
      <c r="D321" s="404" t="str">
        <f t="shared" si="9"/>
        <v>    Generar</v>
      </c>
      <c r="E321" s="404" t="str">
        <f t="shared" si="9"/>
        <v>    Generar</v>
      </c>
      <c r="F321" s="404" t="str">
        <f t="shared" si="10"/>
        <v>    Generar</v>
      </c>
      <c r="G321" s="404" t="str">
        <f t="shared" si="10"/>
        <v>    Generar</v>
      </c>
      <c r="H321" s="404" t="str">
        <f t="shared" si="10"/>
        <v>    Generar</v>
      </c>
      <c r="I321" s="404" t="str">
        <f t="shared" si="10"/>
        <v>    Generar</v>
      </c>
      <c r="J321" s="404" t="str">
        <f t="shared" si="22"/>
        <v>    Generar</v>
      </c>
      <c r="K321" s="404" t="str">
        <f t="shared" si="11"/>
        <v>    Generar</v>
      </c>
      <c r="X321" s="167">
        <f ca="1" t="shared" si="12"/>
        <v>1123.1743800436172</v>
      </c>
      <c r="Y321" s="167">
        <f ca="1" t="shared" si="13"/>
        <v>815.580658356607</v>
      </c>
      <c r="Z321" s="167">
        <f ca="1" t="shared" si="14"/>
        <v>871.2273377607441</v>
      </c>
      <c r="AA321" s="167">
        <f ca="1" t="shared" si="15"/>
        <v>789.1870080653335</v>
      </c>
      <c r="AB321" s="167">
        <f ca="1" t="shared" si="16"/>
        <v>851.7992049527718</v>
      </c>
      <c r="AC321" s="167">
        <f ca="1" t="shared" si="17"/>
        <v>1025.9033466224334</v>
      </c>
      <c r="AD321" s="167">
        <f ca="1" t="shared" si="18"/>
        <v>454.9483275924212</v>
      </c>
      <c r="AE321" s="167">
        <f ca="1" t="shared" si="19"/>
        <v>1155.7923018472572</v>
      </c>
      <c r="AF321" s="167">
        <f ca="1" t="shared" si="20"/>
        <v>749.40910431195</v>
      </c>
      <c r="AG321" s="167">
        <f ca="1" t="shared" si="21"/>
        <v>1157.9192380175668</v>
      </c>
    </row>
    <row r="322" spans="1:33" ht="12.75">
      <c r="A322" s="403">
        <v>7</v>
      </c>
      <c r="B322" s="404" t="str">
        <f t="shared" si="9"/>
        <v>    Generar</v>
      </c>
      <c r="C322" s="404" t="str">
        <f t="shared" si="9"/>
        <v>    Generar</v>
      </c>
      <c r="D322" s="404" t="str">
        <f t="shared" si="9"/>
        <v>    Generar</v>
      </c>
      <c r="E322" s="404" t="str">
        <f t="shared" si="9"/>
        <v>    Generar</v>
      </c>
      <c r="F322" s="404" t="str">
        <f t="shared" si="10"/>
        <v>    Generar</v>
      </c>
      <c r="G322" s="404" t="str">
        <f t="shared" si="10"/>
        <v>    Generar</v>
      </c>
      <c r="H322" s="404" t="str">
        <f t="shared" si="10"/>
        <v>    Generar</v>
      </c>
      <c r="I322" s="404" t="str">
        <f t="shared" si="10"/>
        <v>    Generar</v>
      </c>
      <c r="J322" s="404" t="str">
        <f t="shared" si="22"/>
        <v>    Generar</v>
      </c>
      <c r="K322" s="404" t="str">
        <f t="shared" si="11"/>
        <v>    Generar</v>
      </c>
      <c r="X322" s="167">
        <f ca="1" t="shared" si="12"/>
        <v>498.16420456314285</v>
      </c>
      <c r="Y322" s="167">
        <f ca="1" t="shared" si="13"/>
        <v>852.5052186976762</v>
      </c>
      <c r="Z322" s="167">
        <f ca="1" t="shared" si="14"/>
        <v>839.2308265777285</v>
      </c>
      <c r="AA322" s="167">
        <f ca="1" t="shared" si="15"/>
        <v>602.4607472167743</v>
      </c>
      <c r="AB322" s="167">
        <f ca="1" t="shared" si="16"/>
        <v>586.1112067841364</v>
      </c>
      <c r="AC322" s="167">
        <f ca="1" t="shared" si="17"/>
        <v>533.6245248753578</v>
      </c>
      <c r="AD322" s="167">
        <f ca="1" t="shared" si="18"/>
        <v>953.3993797990807</v>
      </c>
      <c r="AE322" s="167">
        <f ca="1" t="shared" si="19"/>
        <v>919.9130484745286</v>
      </c>
      <c r="AF322" s="167">
        <f ca="1" t="shared" si="20"/>
        <v>344.0700420485166</v>
      </c>
      <c r="AG322" s="167">
        <f ca="1" t="shared" si="21"/>
        <v>808.0618719519341</v>
      </c>
    </row>
    <row r="323" spans="1:33" ht="12.75">
      <c r="A323" s="403">
        <v>8</v>
      </c>
      <c r="B323" s="404" t="str">
        <f t="shared" si="9"/>
        <v>    Generar</v>
      </c>
      <c r="C323" s="404" t="str">
        <f t="shared" si="9"/>
        <v>    Generar</v>
      </c>
      <c r="D323" s="404" t="str">
        <f t="shared" si="9"/>
        <v>    Generar</v>
      </c>
      <c r="E323" s="404" t="str">
        <f t="shared" si="9"/>
        <v>    Generar</v>
      </c>
      <c r="F323" s="404" t="str">
        <f t="shared" si="10"/>
        <v>    Generar</v>
      </c>
      <c r="G323" s="404" t="str">
        <f t="shared" si="10"/>
        <v>    Generar</v>
      </c>
      <c r="H323" s="404" t="str">
        <f t="shared" si="10"/>
        <v>    Generar</v>
      </c>
      <c r="I323" s="404" t="str">
        <f t="shared" si="10"/>
        <v>    Generar</v>
      </c>
      <c r="J323" s="404" t="str">
        <f t="shared" si="22"/>
        <v>    Generar</v>
      </c>
      <c r="K323" s="404" t="str">
        <f t="shared" si="11"/>
        <v>    Generar</v>
      </c>
      <c r="X323" s="167">
        <f ca="1" t="shared" si="12"/>
        <v>420.4665096488594</v>
      </c>
      <c r="Y323" s="167">
        <f ca="1" t="shared" si="13"/>
        <v>1124.7213158728794</v>
      </c>
      <c r="Z323" s="167">
        <f ca="1" t="shared" si="14"/>
        <v>698.5490338418574</v>
      </c>
      <c r="AA323" s="167">
        <f ca="1" t="shared" si="15"/>
        <v>53.330569848518735</v>
      </c>
      <c r="AB323" s="167">
        <f ca="1" t="shared" si="16"/>
        <v>800.2243586485519</v>
      </c>
      <c r="AC323" s="167">
        <f ca="1" t="shared" si="17"/>
        <v>873.0532606423935</v>
      </c>
      <c r="AD323" s="167">
        <f ca="1" t="shared" si="18"/>
        <v>998.7055761650547</v>
      </c>
      <c r="AE323" s="167">
        <f ca="1" t="shared" si="19"/>
        <v>1143.6845468587476</v>
      </c>
      <c r="AF323" s="167">
        <f ca="1" t="shared" si="20"/>
        <v>694.181827643388</v>
      </c>
      <c r="AG323" s="167">
        <f ca="1" t="shared" si="21"/>
        <v>847.8830273287231</v>
      </c>
    </row>
    <row r="324" spans="1:33" ht="12.75">
      <c r="A324" s="403">
        <v>9</v>
      </c>
      <c r="B324" s="404" t="str">
        <f t="shared" si="9"/>
        <v>    Generar</v>
      </c>
      <c r="C324" s="404" t="str">
        <f t="shared" si="9"/>
        <v>    Generar</v>
      </c>
      <c r="D324" s="404" t="str">
        <f t="shared" si="9"/>
        <v>    Generar</v>
      </c>
      <c r="E324" s="404" t="str">
        <f t="shared" si="9"/>
        <v>    Generar</v>
      </c>
      <c r="F324" s="404" t="str">
        <f t="shared" si="10"/>
        <v>    Generar</v>
      </c>
      <c r="G324" s="404" t="str">
        <f t="shared" si="10"/>
        <v>    Generar</v>
      </c>
      <c r="H324" s="404" t="str">
        <f t="shared" si="10"/>
        <v>    Generar</v>
      </c>
      <c r="I324" s="404" t="str">
        <f t="shared" si="10"/>
        <v>    Generar</v>
      </c>
      <c r="J324" s="404" t="str">
        <f t="shared" si="22"/>
        <v>    Generar</v>
      </c>
      <c r="K324" s="404" t="str">
        <f t="shared" si="11"/>
        <v>    Generar</v>
      </c>
      <c r="X324" s="167">
        <f ca="1" t="shared" si="12"/>
        <v>1242.3340684916477</v>
      </c>
      <c r="Y324" s="167">
        <f ca="1" t="shared" si="13"/>
        <v>1211.241907811223</v>
      </c>
      <c r="Z324" s="167">
        <f ca="1" t="shared" si="14"/>
        <v>1133.1633803599434</v>
      </c>
      <c r="AA324" s="167">
        <f ca="1" t="shared" si="15"/>
        <v>181.07531786920708</v>
      </c>
      <c r="AB324" s="167">
        <f ca="1" t="shared" si="16"/>
        <v>420.36499582460993</v>
      </c>
      <c r="AC324" s="167">
        <f ca="1" t="shared" si="17"/>
        <v>631.8058274819598</v>
      </c>
      <c r="AD324" s="167">
        <f ca="1" t="shared" si="18"/>
        <v>823.8302668344676</v>
      </c>
      <c r="AE324" s="167">
        <f ca="1" t="shared" si="19"/>
        <v>839.432703651484</v>
      </c>
      <c r="AF324" s="167">
        <f ca="1" t="shared" si="20"/>
        <v>784.3451637875611</v>
      </c>
      <c r="AG324" s="167">
        <f ca="1" t="shared" si="21"/>
        <v>-36.22044982029763</v>
      </c>
    </row>
    <row r="325" spans="1:33" ht="12.75">
      <c r="A325" s="403">
        <v>10</v>
      </c>
      <c r="B325" s="404" t="str">
        <f t="shared" si="9"/>
        <v>    Generar</v>
      </c>
      <c r="C325" s="404" t="str">
        <f t="shared" si="9"/>
        <v>    Generar</v>
      </c>
      <c r="D325" s="404" t="str">
        <f t="shared" si="9"/>
        <v>    Generar</v>
      </c>
      <c r="E325" s="404" t="str">
        <f t="shared" si="9"/>
        <v>    Generar</v>
      </c>
      <c r="F325" s="404" t="str">
        <f t="shared" si="10"/>
        <v>    Generar</v>
      </c>
      <c r="G325" s="404" t="str">
        <f t="shared" si="10"/>
        <v>    Generar</v>
      </c>
      <c r="H325" s="404" t="str">
        <f t="shared" si="10"/>
        <v>    Generar</v>
      </c>
      <c r="I325" s="404" t="str">
        <f t="shared" si="10"/>
        <v>    Generar</v>
      </c>
      <c r="J325" s="404" t="str">
        <f t="shared" si="22"/>
        <v>    Generar</v>
      </c>
      <c r="K325" s="404" t="str">
        <f t="shared" si="11"/>
        <v>    Generar</v>
      </c>
      <c r="X325" s="167">
        <f ca="1" t="shared" si="12"/>
        <v>288.03424229445466</v>
      </c>
      <c r="Y325" s="167">
        <f ca="1" t="shared" si="13"/>
        <v>968.4971701856364</v>
      </c>
      <c r="Z325" s="167">
        <f ca="1" t="shared" si="14"/>
        <v>722.5152381421038</v>
      </c>
      <c r="AA325" s="167">
        <f ca="1" t="shared" si="15"/>
        <v>601.2875761058342</v>
      </c>
      <c r="AB325" s="167">
        <f ca="1" t="shared" si="16"/>
        <v>224.12297807697132</v>
      </c>
      <c r="AC325" s="167">
        <f ca="1" t="shared" si="17"/>
        <v>925.0675674675005</v>
      </c>
      <c r="AD325" s="167">
        <f ca="1" t="shared" si="18"/>
        <v>575.9512602233362</v>
      </c>
      <c r="AE325" s="167">
        <f ca="1" t="shared" si="19"/>
        <v>1176.165994972077</v>
      </c>
      <c r="AF325" s="167">
        <f ca="1" t="shared" si="20"/>
        <v>1068.9085081667436</v>
      </c>
      <c r="AG325" s="167">
        <f ca="1" t="shared" si="21"/>
        <v>677.2156255461854</v>
      </c>
    </row>
    <row r="326" spans="1:33" ht="12.75">
      <c r="A326" s="403">
        <v>11</v>
      </c>
      <c r="B326" s="404" t="str">
        <f t="shared" si="9"/>
        <v>    Generar</v>
      </c>
      <c r="C326" s="404" t="str">
        <f t="shared" si="9"/>
        <v>    Generar</v>
      </c>
      <c r="D326" s="404" t="str">
        <f t="shared" si="9"/>
        <v>    Generar</v>
      </c>
      <c r="E326" s="404" t="str">
        <f t="shared" si="9"/>
        <v>    Generar</v>
      </c>
      <c r="F326" s="404" t="str">
        <f t="shared" si="10"/>
        <v>    Generar</v>
      </c>
      <c r="G326" s="404" t="str">
        <f t="shared" si="10"/>
        <v>    Generar</v>
      </c>
      <c r="H326" s="404" t="str">
        <f t="shared" si="10"/>
        <v>    Generar</v>
      </c>
      <c r="I326" s="404" t="str">
        <f t="shared" si="10"/>
        <v>    Generar</v>
      </c>
      <c r="J326" s="404" t="str">
        <f t="shared" si="22"/>
        <v>    Generar</v>
      </c>
      <c r="K326" s="404" t="str">
        <f t="shared" si="11"/>
        <v>    Generar</v>
      </c>
      <c r="X326" s="167">
        <f ca="1" t="shared" si="12"/>
        <v>56.00022579566644</v>
      </c>
      <c r="Y326" s="167">
        <f ca="1" t="shared" si="13"/>
        <v>807.6889385609824</v>
      </c>
      <c r="Z326" s="167">
        <f ca="1" t="shared" si="14"/>
        <v>858.8104649983499</v>
      </c>
      <c r="AA326" s="167">
        <f ca="1" t="shared" si="15"/>
        <v>863.5415595992798</v>
      </c>
      <c r="AB326" s="167">
        <f ca="1" t="shared" si="16"/>
        <v>846.3226877189693</v>
      </c>
      <c r="AC326" s="167">
        <f ca="1" t="shared" si="17"/>
        <v>1070.1030060959501</v>
      </c>
      <c r="AD326" s="167">
        <f ca="1" t="shared" si="18"/>
        <v>766.2124697352319</v>
      </c>
      <c r="AE326" s="167">
        <f ca="1" t="shared" si="19"/>
        <v>728.9482899206411</v>
      </c>
      <c r="AF326" s="167">
        <f ca="1" t="shared" si="20"/>
        <v>290.1302636546012</v>
      </c>
      <c r="AG326" s="167">
        <f ca="1" t="shared" si="21"/>
        <v>930.1072565487352</v>
      </c>
    </row>
    <row r="327" spans="1:33" ht="12.75">
      <c r="A327" s="403">
        <v>12</v>
      </c>
      <c r="B327" s="404" t="str">
        <f t="shared" si="9"/>
        <v>    Generar</v>
      </c>
      <c r="C327" s="404" t="str">
        <f t="shared" si="9"/>
        <v>    Generar</v>
      </c>
      <c r="D327" s="404" t="str">
        <f t="shared" si="9"/>
        <v>    Generar</v>
      </c>
      <c r="E327" s="404" t="str">
        <f t="shared" si="9"/>
        <v>    Generar</v>
      </c>
      <c r="F327" s="404" t="str">
        <f t="shared" si="10"/>
        <v>    Generar</v>
      </c>
      <c r="G327" s="404" t="str">
        <f t="shared" si="10"/>
        <v>    Generar</v>
      </c>
      <c r="H327" s="404" t="str">
        <f t="shared" si="10"/>
        <v>    Generar</v>
      </c>
      <c r="I327" s="404" t="str">
        <f t="shared" si="10"/>
        <v>    Generar</v>
      </c>
      <c r="J327" s="404" t="str">
        <f t="shared" si="22"/>
        <v>    Generar</v>
      </c>
      <c r="K327" s="404" t="str">
        <f t="shared" si="11"/>
        <v>    Generar</v>
      </c>
      <c r="X327" s="167">
        <f ca="1" t="shared" si="12"/>
        <v>478.5066682971771</v>
      </c>
      <c r="Y327" s="167">
        <f ca="1" t="shared" si="13"/>
        <v>777.8168041160153</v>
      </c>
      <c r="Z327" s="167">
        <f ca="1" t="shared" si="14"/>
        <v>940.7350650213674</v>
      </c>
      <c r="AA327" s="167">
        <f ca="1" t="shared" si="15"/>
        <v>508.9085478562096</v>
      </c>
      <c r="AB327" s="167">
        <f ca="1" t="shared" si="16"/>
        <v>1415.9441735110563</v>
      </c>
      <c r="AC327" s="167">
        <f ca="1" t="shared" si="17"/>
        <v>816.9473370777293</v>
      </c>
      <c r="AD327" s="167">
        <f ca="1" t="shared" si="18"/>
        <v>1320.835966938696</v>
      </c>
      <c r="AE327" s="167">
        <f ca="1" t="shared" si="19"/>
        <v>752.7843640804083</v>
      </c>
      <c r="AF327" s="167">
        <f ca="1" t="shared" si="20"/>
        <v>1105.3530745848577</v>
      </c>
      <c r="AG327" s="167">
        <f ca="1" t="shared" si="21"/>
        <v>828.7959071760791</v>
      </c>
    </row>
    <row r="328" spans="1:33" ht="12.75">
      <c r="A328" s="403">
        <v>13</v>
      </c>
      <c r="B328" s="404" t="str">
        <f t="shared" si="9"/>
        <v>    Generar</v>
      </c>
      <c r="C328" s="404" t="str">
        <f t="shared" si="9"/>
        <v>    Generar</v>
      </c>
      <c r="D328" s="404" t="str">
        <f t="shared" si="9"/>
        <v>    Generar</v>
      </c>
      <c r="E328" s="404" t="str">
        <f t="shared" si="9"/>
        <v>    Generar</v>
      </c>
      <c r="F328" s="404" t="str">
        <f t="shared" si="10"/>
        <v>    Generar</v>
      </c>
      <c r="G328" s="404" t="str">
        <f t="shared" si="10"/>
        <v>    Generar</v>
      </c>
      <c r="H328" s="404" t="str">
        <f t="shared" si="10"/>
        <v>    Generar</v>
      </c>
      <c r="I328" s="404" t="str">
        <f t="shared" si="10"/>
        <v>    Generar</v>
      </c>
      <c r="J328" s="404" t="str">
        <f t="shared" si="22"/>
        <v>    Generar</v>
      </c>
      <c r="K328" s="404" t="str">
        <f t="shared" si="11"/>
        <v>    Generar</v>
      </c>
      <c r="X328" s="167">
        <f ca="1" t="shared" si="12"/>
        <v>981.196695685257</v>
      </c>
      <c r="Y328" s="167">
        <f ca="1" t="shared" si="13"/>
        <v>1159.2040338505858</v>
      </c>
      <c r="Z328" s="167">
        <f ca="1" t="shared" si="14"/>
        <v>871.5185558020725</v>
      </c>
      <c r="AA328" s="167">
        <f ca="1" t="shared" si="15"/>
        <v>839.2025733854462</v>
      </c>
      <c r="AB328" s="167">
        <f ca="1" t="shared" si="16"/>
        <v>925.0124813449252</v>
      </c>
      <c r="AC328" s="167">
        <f ca="1" t="shared" si="17"/>
        <v>942.542602877824</v>
      </c>
      <c r="AD328" s="167">
        <f ca="1" t="shared" si="18"/>
        <v>1041.2725908115094</v>
      </c>
      <c r="AE328" s="167">
        <f ca="1" t="shared" si="19"/>
        <v>752.3907288063783</v>
      </c>
      <c r="AF328" s="167">
        <f ca="1" t="shared" si="20"/>
        <v>704.0896572601735</v>
      </c>
      <c r="AG328" s="167">
        <f ca="1" t="shared" si="21"/>
        <v>886.789770091423</v>
      </c>
    </row>
    <row r="329" spans="1:33" ht="12.75">
      <c r="A329" s="403">
        <v>14</v>
      </c>
      <c r="B329" s="404" t="str">
        <f t="shared" si="9"/>
        <v>    Generar</v>
      </c>
      <c r="C329" s="404" t="str">
        <f t="shared" si="9"/>
        <v>    Generar</v>
      </c>
      <c r="D329" s="404" t="str">
        <f t="shared" si="9"/>
        <v>    Generar</v>
      </c>
      <c r="E329" s="404" t="str">
        <f t="shared" si="9"/>
        <v>    Generar</v>
      </c>
      <c r="F329" s="404" t="str">
        <f t="shared" si="10"/>
        <v>    Generar</v>
      </c>
      <c r="G329" s="404" t="str">
        <f t="shared" si="10"/>
        <v>    Generar</v>
      </c>
      <c r="H329" s="404" t="str">
        <f t="shared" si="10"/>
        <v>    Generar</v>
      </c>
      <c r="I329" s="404" t="str">
        <f t="shared" si="10"/>
        <v>    Generar</v>
      </c>
      <c r="J329" s="404" t="str">
        <f t="shared" si="22"/>
        <v>    Generar</v>
      </c>
      <c r="K329" s="404" t="str">
        <f t="shared" si="11"/>
        <v>    Generar</v>
      </c>
      <c r="X329" s="167">
        <f ca="1" t="shared" si="12"/>
        <v>802.9073697314892</v>
      </c>
      <c r="Y329" s="167">
        <f ca="1" t="shared" si="13"/>
        <v>826.0039443636058</v>
      </c>
      <c r="Z329" s="167">
        <f ca="1" t="shared" si="14"/>
        <v>929.323706284457</v>
      </c>
      <c r="AA329" s="167">
        <f ca="1" t="shared" si="15"/>
        <v>676.5984421472936</v>
      </c>
      <c r="AB329" s="167">
        <f ca="1" t="shared" si="16"/>
        <v>982.6749186644497</v>
      </c>
      <c r="AC329" s="167">
        <f ca="1" t="shared" si="17"/>
        <v>968.7600047278647</v>
      </c>
      <c r="AD329" s="167">
        <f ca="1" t="shared" si="18"/>
        <v>1248.2881413731561</v>
      </c>
      <c r="AE329" s="167">
        <f ca="1" t="shared" si="19"/>
        <v>727.3194465398115</v>
      </c>
      <c r="AF329" s="167">
        <f ca="1" t="shared" si="20"/>
        <v>816.7222869366196</v>
      </c>
      <c r="AG329" s="167">
        <f ca="1" t="shared" si="21"/>
        <v>1037.9091408223858</v>
      </c>
    </row>
    <row r="330" spans="1:33" ht="12.75">
      <c r="A330" s="403">
        <v>15</v>
      </c>
      <c r="B330" s="404" t="str">
        <f t="shared" si="9"/>
        <v>    Generar</v>
      </c>
      <c r="C330" s="404" t="str">
        <f t="shared" si="9"/>
        <v>    Generar</v>
      </c>
      <c r="D330" s="404" t="str">
        <f t="shared" si="9"/>
        <v>    Generar</v>
      </c>
      <c r="E330" s="404" t="str">
        <f t="shared" si="9"/>
        <v>    Generar</v>
      </c>
      <c r="F330" s="404" t="str">
        <f t="shared" si="10"/>
        <v>    Generar</v>
      </c>
      <c r="G330" s="404" t="str">
        <f t="shared" si="10"/>
        <v>    Generar</v>
      </c>
      <c r="H330" s="404" t="str">
        <f t="shared" si="10"/>
        <v>    Generar</v>
      </c>
      <c r="I330" s="404" t="str">
        <f t="shared" si="10"/>
        <v>    Generar</v>
      </c>
      <c r="J330" s="404" t="str">
        <f t="shared" si="22"/>
        <v>    Generar</v>
      </c>
      <c r="K330" s="404" t="str">
        <f t="shared" si="11"/>
        <v>    Generar</v>
      </c>
      <c r="X330" s="167">
        <f ca="1" t="shared" si="12"/>
        <v>1098.7828376951616</v>
      </c>
      <c r="Y330" s="167">
        <f ca="1" t="shared" si="13"/>
        <v>593.934671301544</v>
      </c>
      <c r="Z330" s="167">
        <f ca="1" t="shared" si="14"/>
        <v>530.4607199901848</v>
      </c>
      <c r="AA330" s="167">
        <f ca="1" t="shared" si="15"/>
        <v>730.8270575138115</v>
      </c>
      <c r="AB330" s="167">
        <f ca="1" t="shared" si="16"/>
        <v>507.1903461419963</v>
      </c>
      <c r="AC330" s="167">
        <f ca="1" t="shared" si="17"/>
        <v>489.18963426367657</v>
      </c>
      <c r="AD330" s="167">
        <f ca="1" t="shared" si="18"/>
        <v>704.9298356725842</v>
      </c>
      <c r="AE330" s="167">
        <f ca="1" t="shared" si="19"/>
        <v>1132.2262823753172</v>
      </c>
      <c r="AF330" s="167">
        <f ca="1" t="shared" si="20"/>
        <v>743.2050941184838</v>
      </c>
      <c r="AG330" s="167">
        <f ca="1" t="shared" si="21"/>
        <v>584.2934996208414</v>
      </c>
    </row>
    <row r="331" spans="1:33" ht="12.75">
      <c r="A331" s="403">
        <v>16</v>
      </c>
      <c r="B331" s="404" t="str">
        <f t="shared" si="9"/>
        <v>    Generar</v>
      </c>
      <c r="C331" s="404" t="str">
        <f t="shared" si="9"/>
        <v>    Generar</v>
      </c>
      <c r="D331" s="404" t="str">
        <f t="shared" si="9"/>
        <v>    Generar</v>
      </c>
      <c r="E331" s="404" t="str">
        <f t="shared" si="9"/>
        <v>    Generar</v>
      </c>
      <c r="F331" s="404" t="str">
        <f t="shared" si="10"/>
        <v>    Generar</v>
      </c>
      <c r="G331" s="404" t="str">
        <f t="shared" si="10"/>
        <v>    Generar</v>
      </c>
      <c r="H331" s="404" t="str">
        <f t="shared" si="10"/>
        <v>    Generar</v>
      </c>
      <c r="I331" s="404" t="str">
        <f t="shared" si="10"/>
        <v>    Generar</v>
      </c>
      <c r="J331" s="404" t="str">
        <f t="shared" si="22"/>
        <v>    Generar</v>
      </c>
      <c r="K331" s="404" t="str">
        <f t="shared" si="11"/>
        <v>    Generar</v>
      </c>
      <c r="X331" s="167">
        <f ca="1" t="shared" si="12"/>
        <v>251.1691759857731</v>
      </c>
      <c r="Y331" s="167">
        <f ca="1" t="shared" si="13"/>
        <v>652.1464717688563</v>
      </c>
      <c r="Z331" s="167">
        <f ca="1" t="shared" si="14"/>
        <v>933.2709298935727</v>
      </c>
      <c r="AA331" s="167">
        <f ca="1" t="shared" si="15"/>
        <v>664.8199987622008</v>
      </c>
      <c r="AB331" s="167">
        <f ca="1" t="shared" si="16"/>
        <v>1046.393404605417</v>
      </c>
      <c r="AC331" s="167">
        <f ca="1" t="shared" si="17"/>
        <v>853.1556038023489</v>
      </c>
      <c r="AD331" s="167">
        <f ca="1" t="shared" si="18"/>
        <v>763.7172392132973</v>
      </c>
      <c r="AE331" s="167">
        <f ca="1" t="shared" si="19"/>
        <v>827.9579545224327</v>
      </c>
      <c r="AF331" s="167">
        <f ca="1" t="shared" si="20"/>
        <v>977.5863959207417</v>
      </c>
      <c r="AG331" s="167">
        <f ca="1" t="shared" si="21"/>
        <v>999.5141909328806</v>
      </c>
    </row>
    <row r="332" spans="1:33" ht="12.75">
      <c r="A332" s="403">
        <v>17</v>
      </c>
      <c r="B332" s="404" t="str">
        <f t="shared" si="9"/>
        <v>    Generar</v>
      </c>
      <c r="C332" s="404" t="str">
        <f t="shared" si="9"/>
        <v>    Generar</v>
      </c>
      <c r="D332" s="404" t="str">
        <f t="shared" si="9"/>
        <v>    Generar</v>
      </c>
      <c r="E332" s="404" t="str">
        <f t="shared" si="9"/>
        <v>    Generar</v>
      </c>
      <c r="F332" s="404" t="str">
        <f t="shared" si="10"/>
        <v>    Generar</v>
      </c>
      <c r="G332" s="404" t="str">
        <f t="shared" si="10"/>
        <v>    Generar</v>
      </c>
      <c r="H332" s="404" t="str">
        <f t="shared" si="10"/>
        <v>    Generar</v>
      </c>
      <c r="I332" s="404" t="str">
        <f t="shared" si="10"/>
        <v>    Generar</v>
      </c>
      <c r="J332" s="404" t="str">
        <f t="shared" si="22"/>
        <v>    Generar</v>
      </c>
      <c r="K332" s="404" t="str">
        <f t="shared" si="11"/>
        <v>    Generar</v>
      </c>
      <c r="X332" s="167">
        <f ca="1" t="shared" si="12"/>
        <v>1017.8066269208862</v>
      </c>
      <c r="Y332" s="167">
        <f ca="1" t="shared" si="13"/>
        <v>1485.1542127296434</v>
      </c>
      <c r="Z332" s="167">
        <f ca="1" t="shared" si="14"/>
        <v>460.40730765898155</v>
      </c>
      <c r="AA332" s="167">
        <f ca="1" t="shared" si="15"/>
        <v>652.9793742147481</v>
      </c>
      <c r="AB332" s="167">
        <f ca="1" t="shared" si="16"/>
        <v>1098.0619201747627</v>
      </c>
      <c r="AC332" s="167">
        <f ca="1" t="shared" si="17"/>
        <v>1192.6655972514775</v>
      </c>
      <c r="AD332" s="167">
        <f ca="1" t="shared" si="18"/>
        <v>1039.7325443417465</v>
      </c>
      <c r="AE332" s="167">
        <f ca="1" t="shared" si="19"/>
        <v>853.9333838632859</v>
      </c>
      <c r="AF332" s="167">
        <f ca="1" t="shared" si="20"/>
        <v>1475.1963997221117</v>
      </c>
      <c r="AG332" s="167">
        <f ca="1" t="shared" si="21"/>
        <v>872.2539843196776</v>
      </c>
    </row>
    <row r="333" spans="1:33" ht="12.75">
      <c r="A333" s="403">
        <v>18</v>
      </c>
      <c r="B333" s="404" t="str">
        <f t="shared" si="9"/>
        <v>    Generar</v>
      </c>
      <c r="C333" s="404" t="str">
        <f t="shared" si="9"/>
        <v>    Generar</v>
      </c>
      <c r="D333" s="404" t="str">
        <f t="shared" si="9"/>
        <v>    Generar</v>
      </c>
      <c r="E333" s="404" t="str">
        <f t="shared" si="9"/>
        <v>    Generar</v>
      </c>
      <c r="F333" s="404" t="str">
        <f t="shared" si="10"/>
        <v>    Generar</v>
      </c>
      <c r="G333" s="404" t="str">
        <f t="shared" si="10"/>
        <v>    Generar</v>
      </c>
      <c r="H333" s="404" t="str">
        <f t="shared" si="10"/>
        <v>    Generar</v>
      </c>
      <c r="I333" s="404" t="str">
        <f t="shared" si="10"/>
        <v>    Generar</v>
      </c>
      <c r="J333" s="404" t="str">
        <f t="shared" si="22"/>
        <v>    Generar</v>
      </c>
      <c r="K333" s="404" t="str">
        <f t="shared" si="11"/>
        <v>    Generar</v>
      </c>
      <c r="X333" s="167">
        <f ca="1" t="shared" si="12"/>
        <v>764.3015951763515</v>
      </c>
      <c r="Y333" s="167">
        <f ca="1" t="shared" si="13"/>
        <v>996.1359774936104</v>
      </c>
      <c r="Z333" s="167">
        <f ca="1" t="shared" si="14"/>
        <v>1260.5374719757963</v>
      </c>
      <c r="AA333" s="167">
        <f ca="1" t="shared" si="15"/>
        <v>1350.2862523459667</v>
      </c>
      <c r="AB333" s="167">
        <f ca="1" t="shared" si="16"/>
        <v>1020.3765936748617</v>
      </c>
      <c r="AC333" s="167">
        <f ca="1" t="shared" si="17"/>
        <v>1015.8156848069993</v>
      </c>
      <c r="AD333" s="167">
        <f ca="1" t="shared" si="18"/>
        <v>922.720309634544</v>
      </c>
      <c r="AE333" s="167">
        <f ca="1" t="shared" si="19"/>
        <v>782.0908783177534</v>
      </c>
      <c r="AF333" s="167">
        <f ca="1" t="shared" si="20"/>
        <v>869.1284872598796</v>
      </c>
      <c r="AG333" s="167">
        <f ca="1" t="shared" si="21"/>
        <v>1143.4566543021947</v>
      </c>
    </row>
    <row r="334" spans="1:33" ht="12.75">
      <c r="A334" s="403">
        <v>19</v>
      </c>
      <c r="B334" s="404" t="str">
        <f t="shared" si="9"/>
        <v>    Generar</v>
      </c>
      <c r="C334" s="404" t="str">
        <f t="shared" si="9"/>
        <v>    Generar</v>
      </c>
      <c r="D334" s="404" t="str">
        <f t="shared" si="9"/>
        <v>    Generar</v>
      </c>
      <c r="E334" s="404" t="str">
        <f t="shared" si="9"/>
        <v>    Generar</v>
      </c>
      <c r="F334" s="404" t="str">
        <f t="shared" si="10"/>
        <v>    Generar</v>
      </c>
      <c r="G334" s="404" t="str">
        <f t="shared" si="10"/>
        <v>    Generar</v>
      </c>
      <c r="H334" s="404" t="str">
        <f t="shared" si="10"/>
        <v>    Generar</v>
      </c>
      <c r="I334" s="404" t="str">
        <f t="shared" si="10"/>
        <v>    Generar</v>
      </c>
      <c r="J334" s="404" t="str">
        <f t="shared" si="22"/>
        <v>    Generar</v>
      </c>
      <c r="K334" s="404" t="str">
        <f t="shared" si="11"/>
        <v>    Generar</v>
      </c>
      <c r="X334" s="167">
        <f ca="1" t="shared" si="12"/>
        <v>776.3118568905339</v>
      </c>
      <c r="Y334" s="167">
        <f ca="1" t="shared" si="13"/>
        <v>704.3563214505552</v>
      </c>
      <c r="Z334" s="167">
        <f ca="1" t="shared" si="14"/>
        <v>1384.5183521391095</v>
      </c>
      <c r="AA334" s="167">
        <f ca="1" t="shared" si="15"/>
        <v>878.7944707435329</v>
      </c>
      <c r="AB334" s="167">
        <f ca="1" t="shared" si="16"/>
        <v>974.6340744036517</v>
      </c>
      <c r="AC334" s="167">
        <f ca="1" t="shared" si="17"/>
        <v>1009.6795048595425</v>
      </c>
      <c r="AD334" s="167">
        <f ca="1" t="shared" si="18"/>
        <v>1290.4565328667584</v>
      </c>
      <c r="AE334" s="167">
        <f ca="1" t="shared" si="19"/>
        <v>798.5409446448435</v>
      </c>
      <c r="AF334" s="167">
        <f ca="1" t="shared" si="20"/>
        <v>931.58347196609</v>
      </c>
      <c r="AG334" s="167">
        <f ca="1" t="shared" si="21"/>
        <v>1313.0297705847051</v>
      </c>
    </row>
    <row r="335" spans="1:33" ht="12.75">
      <c r="A335" s="403">
        <v>20</v>
      </c>
      <c r="B335" s="404" t="str">
        <f t="shared" si="9"/>
        <v>    Generar</v>
      </c>
      <c r="C335" s="404" t="str">
        <f t="shared" si="9"/>
        <v>    Generar</v>
      </c>
      <c r="D335" s="404" t="str">
        <f t="shared" si="9"/>
        <v>    Generar</v>
      </c>
      <c r="E335" s="404" t="str">
        <f t="shared" si="9"/>
        <v>    Generar</v>
      </c>
      <c r="F335" s="404" t="str">
        <f t="shared" si="10"/>
        <v>    Generar</v>
      </c>
      <c r="G335" s="404" t="str">
        <f t="shared" si="10"/>
        <v>    Generar</v>
      </c>
      <c r="H335" s="404" t="str">
        <f t="shared" si="10"/>
        <v>    Generar</v>
      </c>
      <c r="I335" s="404" t="str">
        <f t="shared" si="10"/>
        <v>    Generar</v>
      </c>
      <c r="J335" s="404" t="str">
        <f t="shared" si="22"/>
        <v>    Generar</v>
      </c>
      <c r="K335" s="404" t="str">
        <f t="shared" si="11"/>
        <v>    Generar</v>
      </c>
      <c r="X335" s="167">
        <f ca="1" t="shared" si="12"/>
        <v>585.0270750189004</v>
      </c>
      <c r="Y335" s="167">
        <f ca="1" t="shared" si="13"/>
        <v>1108.543378736657</v>
      </c>
      <c r="Z335" s="167">
        <f ca="1" t="shared" si="14"/>
        <v>960.6553166794722</v>
      </c>
      <c r="AA335" s="167">
        <f ca="1" t="shared" si="15"/>
        <v>1167.3624683953612</v>
      </c>
      <c r="AB335" s="167">
        <f ca="1" t="shared" si="16"/>
        <v>1138.1990904185732</v>
      </c>
      <c r="AC335" s="167">
        <f ca="1" t="shared" si="17"/>
        <v>835.6280600202319</v>
      </c>
      <c r="AD335" s="167">
        <f ca="1" t="shared" si="18"/>
        <v>675.2738914269625</v>
      </c>
      <c r="AE335" s="167">
        <f ca="1" t="shared" si="19"/>
        <v>482.674053949779</v>
      </c>
      <c r="AF335" s="167">
        <f ca="1" t="shared" si="20"/>
        <v>1122.2316963696644</v>
      </c>
      <c r="AG335" s="167">
        <f ca="1" t="shared" si="21"/>
        <v>829.3848359409898</v>
      </c>
    </row>
    <row r="336" spans="1:33" ht="12.75">
      <c r="A336" s="403">
        <v>21</v>
      </c>
      <c r="B336" s="404" t="str">
        <f t="shared" si="9"/>
        <v>    Generar</v>
      </c>
      <c r="C336" s="404" t="str">
        <f t="shared" si="9"/>
        <v>    Generar</v>
      </c>
      <c r="D336" s="404" t="str">
        <f t="shared" si="9"/>
        <v>    Generar</v>
      </c>
      <c r="E336" s="404" t="str">
        <f t="shared" si="9"/>
        <v>    Generar</v>
      </c>
      <c r="F336" s="404" t="str">
        <f t="shared" si="10"/>
        <v>    Generar</v>
      </c>
      <c r="G336" s="404" t="str">
        <f t="shared" si="10"/>
        <v>    Generar</v>
      </c>
      <c r="H336" s="404" t="str">
        <f t="shared" si="10"/>
        <v>    Generar</v>
      </c>
      <c r="I336" s="404" t="str">
        <f t="shared" si="10"/>
        <v>    Generar</v>
      </c>
      <c r="J336" s="404" t="str">
        <f t="shared" si="22"/>
        <v>    Generar</v>
      </c>
      <c r="K336" s="404" t="str">
        <f t="shared" si="11"/>
        <v>    Generar</v>
      </c>
      <c r="X336" s="167">
        <f ca="1" t="shared" si="12"/>
        <v>1002.8326372077427</v>
      </c>
      <c r="Y336" s="167">
        <f ca="1" t="shared" si="13"/>
        <v>946.9475395448729</v>
      </c>
      <c r="Z336" s="167">
        <f ca="1" t="shared" si="14"/>
        <v>697.0300232984382</v>
      </c>
      <c r="AA336" s="167">
        <f ca="1" t="shared" si="15"/>
        <v>1154.2143040011892</v>
      </c>
      <c r="AB336" s="167">
        <f ca="1" t="shared" si="16"/>
        <v>1154.2385083933118</v>
      </c>
      <c r="AC336" s="167">
        <f ca="1" t="shared" si="17"/>
        <v>362.69354016013233</v>
      </c>
      <c r="AD336" s="167">
        <f ca="1" t="shared" si="18"/>
        <v>692.1364852142001</v>
      </c>
      <c r="AE336" s="167">
        <f ca="1" t="shared" si="19"/>
        <v>712.1549752276056</v>
      </c>
      <c r="AF336" s="167">
        <f ca="1" t="shared" si="20"/>
        <v>797.82048575269</v>
      </c>
      <c r="AG336" s="167">
        <f ca="1" t="shared" si="21"/>
        <v>553.0336286462182</v>
      </c>
    </row>
    <row r="337" spans="1:33" ht="12.75">
      <c r="A337" s="403">
        <v>22</v>
      </c>
      <c r="B337" s="404" t="str">
        <f t="shared" si="9"/>
        <v>    Generar</v>
      </c>
      <c r="C337" s="404" t="str">
        <f t="shared" si="9"/>
        <v>    Generar</v>
      </c>
      <c r="D337" s="404" t="str">
        <f t="shared" si="9"/>
        <v>    Generar</v>
      </c>
      <c r="E337" s="404" t="str">
        <f t="shared" si="9"/>
        <v>    Generar</v>
      </c>
      <c r="F337" s="404" t="str">
        <f t="shared" si="10"/>
        <v>    Generar</v>
      </c>
      <c r="G337" s="404" t="str">
        <f t="shared" si="10"/>
        <v>    Generar</v>
      </c>
      <c r="H337" s="404" t="str">
        <f t="shared" si="10"/>
        <v>    Generar</v>
      </c>
      <c r="I337" s="404" t="str">
        <f t="shared" si="10"/>
        <v>    Generar</v>
      </c>
      <c r="J337" s="404" t="str">
        <f t="shared" si="22"/>
        <v>    Generar</v>
      </c>
      <c r="K337" s="404" t="str">
        <f t="shared" si="11"/>
        <v>    Generar</v>
      </c>
      <c r="X337" s="167">
        <f ca="1" t="shared" si="12"/>
        <v>1045.703102472846</v>
      </c>
      <c r="Y337" s="167">
        <f ca="1" t="shared" si="13"/>
        <v>486.3541855700757</v>
      </c>
      <c r="Z337" s="167">
        <f ca="1" t="shared" si="14"/>
        <v>1087.8389476915013</v>
      </c>
      <c r="AA337" s="167">
        <f ca="1" t="shared" si="15"/>
        <v>1104.2499988591665</v>
      </c>
      <c r="AB337" s="167">
        <f ca="1" t="shared" si="16"/>
        <v>478.3183962725398</v>
      </c>
      <c r="AC337" s="167">
        <f ca="1" t="shared" si="17"/>
        <v>703.276772742993</v>
      </c>
      <c r="AD337" s="167">
        <f ca="1" t="shared" si="18"/>
        <v>1146.3397462813577</v>
      </c>
      <c r="AE337" s="167">
        <f ca="1" t="shared" si="19"/>
        <v>776.9633939940617</v>
      </c>
      <c r="AF337" s="167">
        <f ca="1" t="shared" si="20"/>
        <v>1095.6475350810256</v>
      </c>
      <c r="AG337" s="167">
        <f ca="1" t="shared" si="21"/>
        <v>1108.558257139293</v>
      </c>
    </row>
    <row r="338" spans="1:33" ht="12.75">
      <c r="A338" s="403">
        <v>23</v>
      </c>
      <c r="B338" s="404" t="str">
        <f t="shared" si="9"/>
        <v>    Generar</v>
      </c>
      <c r="C338" s="404" t="str">
        <f t="shared" si="9"/>
        <v>    Generar</v>
      </c>
      <c r="D338" s="404" t="str">
        <f t="shared" si="9"/>
        <v>    Generar</v>
      </c>
      <c r="E338" s="404" t="str">
        <f t="shared" si="9"/>
        <v>    Generar</v>
      </c>
      <c r="F338" s="404" t="str">
        <f t="shared" si="10"/>
        <v>    Generar</v>
      </c>
      <c r="G338" s="404" t="str">
        <f t="shared" si="10"/>
        <v>    Generar</v>
      </c>
      <c r="H338" s="404" t="str">
        <f t="shared" si="10"/>
        <v>    Generar</v>
      </c>
      <c r="I338" s="404" t="str">
        <f t="shared" si="10"/>
        <v>    Generar</v>
      </c>
      <c r="J338" s="404" t="str">
        <f t="shared" si="22"/>
        <v>    Generar</v>
      </c>
      <c r="K338" s="404" t="str">
        <f t="shared" si="11"/>
        <v>    Generar</v>
      </c>
      <c r="X338" s="167">
        <f ca="1" t="shared" si="12"/>
        <v>630.5528328441412</v>
      </c>
      <c r="Y338" s="167">
        <f ca="1" t="shared" si="13"/>
        <v>745.1754078304142</v>
      </c>
      <c r="Z338" s="167">
        <f ca="1" t="shared" si="14"/>
        <v>1028.464920918034</v>
      </c>
      <c r="AA338" s="167">
        <f ca="1" t="shared" si="15"/>
        <v>672.6891263311194</v>
      </c>
      <c r="AB338" s="167">
        <f ca="1" t="shared" si="16"/>
        <v>1234.839047465892</v>
      </c>
      <c r="AC338" s="167">
        <f ca="1" t="shared" si="17"/>
        <v>649.0585451714585</v>
      </c>
      <c r="AD338" s="167">
        <f ca="1" t="shared" si="18"/>
        <v>483.15372233327406</v>
      </c>
      <c r="AE338" s="167">
        <f ca="1" t="shared" si="19"/>
        <v>715.1590666787129</v>
      </c>
      <c r="AF338" s="167">
        <f ca="1" t="shared" si="20"/>
        <v>907.6925766097022</v>
      </c>
      <c r="AG338" s="167">
        <f ca="1" t="shared" si="21"/>
        <v>940.8204938223013</v>
      </c>
    </row>
    <row r="339" spans="1:33" ht="12.75">
      <c r="A339" s="403">
        <v>24</v>
      </c>
      <c r="B339" s="404" t="str">
        <f t="shared" si="9"/>
        <v>    Generar</v>
      </c>
      <c r="C339" s="404" t="str">
        <f t="shared" si="9"/>
        <v>    Generar</v>
      </c>
      <c r="D339" s="404" t="str">
        <f t="shared" si="9"/>
        <v>    Generar</v>
      </c>
      <c r="E339" s="404" t="str">
        <f t="shared" si="9"/>
        <v>    Generar</v>
      </c>
      <c r="F339" s="404" t="str">
        <f t="shared" si="10"/>
        <v>    Generar</v>
      </c>
      <c r="G339" s="404" t="str">
        <f t="shared" si="10"/>
        <v>    Generar</v>
      </c>
      <c r="H339" s="404" t="str">
        <f t="shared" si="10"/>
        <v>    Generar</v>
      </c>
      <c r="I339" s="404" t="str">
        <f t="shared" si="10"/>
        <v>    Generar</v>
      </c>
      <c r="J339" s="404" t="str">
        <f t="shared" si="22"/>
        <v>    Generar</v>
      </c>
      <c r="K339" s="404" t="str">
        <f t="shared" si="11"/>
        <v>    Generar</v>
      </c>
      <c r="X339" s="167">
        <f ca="1" t="shared" si="12"/>
        <v>1042.6184668878918</v>
      </c>
      <c r="Y339" s="167">
        <f ca="1" t="shared" si="13"/>
        <v>1057.5700312866115</v>
      </c>
      <c r="Z339" s="167">
        <f ca="1" t="shared" si="14"/>
        <v>911.6958721156573</v>
      </c>
      <c r="AA339" s="167">
        <f ca="1" t="shared" si="15"/>
        <v>911.9049864253901</v>
      </c>
      <c r="AB339" s="167">
        <f ca="1" t="shared" si="16"/>
        <v>639.9745014842022</v>
      </c>
      <c r="AC339" s="167">
        <f ca="1" t="shared" si="17"/>
        <v>786.0701350115761</v>
      </c>
      <c r="AD339" s="167">
        <f ca="1" t="shared" si="18"/>
        <v>504.8342138002036</v>
      </c>
      <c r="AE339" s="167">
        <f ca="1" t="shared" si="19"/>
        <v>704.9963746101834</v>
      </c>
      <c r="AF339" s="167">
        <f ca="1" t="shared" si="20"/>
        <v>864.3103919877036</v>
      </c>
      <c r="AG339" s="167">
        <f ca="1" t="shared" si="21"/>
        <v>927.9268642161815</v>
      </c>
    </row>
    <row r="340" spans="1:33" ht="12.75">
      <c r="A340" s="403">
        <v>25</v>
      </c>
      <c r="B340" s="404" t="str">
        <f t="shared" si="9"/>
        <v>    Generar</v>
      </c>
      <c r="C340" s="404" t="str">
        <f t="shared" si="9"/>
        <v>    Generar</v>
      </c>
      <c r="D340" s="404" t="str">
        <f t="shared" si="9"/>
        <v>    Generar</v>
      </c>
      <c r="E340" s="404" t="str">
        <f t="shared" si="9"/>
        <v>    Generar</v>
      </c>
      <c r="F340" s="404" t="str">
        <f t="shared" si="10"/>
        <v>    Generar</v>
      </c>
      <c r="G340" s="404" t="str">
        <f t="shared" si="10"/>
        <v>    Generar</v>
      </c>
      <c r="H340" s="404" t="str">
        <f t="shared" si="10"/>
        <v>    Generar</v>
      </c>
      <c r="I340" s="404" t="str">
        <f t="shared" si="10"/>
        <v>    Generar</v>
      </c>
      <c r="J340" s="404" t="str">
        <f t="shared" si="22"/>
        <v>    Generar</v>
      </c>
      <c r="K340" s="404" t="str">
        <f t="shared" si="11"/>
        <v>    Generar</v>
      </c>
      <c r="X340" s="167">
        <f ca="1" t="shared" si="12"/>
        <v>1188.0471156418985</v>
      </c>
      <c r="Y340" s="167">
        <f ca="1" t="shared" si="13"/>
        <v>491.5669629534569</v>
      </c>
      <c r="Z340" s="167">
        <f ca="1" t="shared" si="14"/>
        <v>746.361518963989</v>
      </c>
      <c r="AA340" s="167">
        <f ca="1" t="shared" si="15"/>
        <v>657.2137688164216</v>
      </c>
      <c r="AB340" s="167">
        <f ca="1" t="shared" si="16"/>
        <v>1111.1607830344851</v>
      </c>
      <c r="AC340" s="167">
        <f ca="1" t="shared" si="17"/>
        <v>396.58376670399025</v>
      </c>
      <c r="AD340" s="167">
        <f ca="1" t="shared" si="18"/>
        <v>1165.2055846426094</v>
      </c>
      <c r="AE340" s="167">
        <f ca="1" t="shared" si="19"/>
        <v>436.5889379464434</v>
      </c>
      <c r="AF340" s="167">
        <f ca="1" t="shared" si="20"/>
        <v>367.95279237196996</v>
      </c>
      <c r="AG340" s="167">
        <f ca="1" t="shared" si="21"/>
        <v>1536.342380391629</v>
      </c>
    </row>
    <row r="341" spans="1:33" ht="12.75">
      <c r="A341" s="403">
        <v>26</v>
      </c>
      <c r="B341" s="404" t="str">
        <f t="shared" si="9"/>
        <v>    Generar</v>
      </c>
      <c r="C341" s="404" t="str">
        <f t="shared" si="9"/>
        <v>    Generar</v>
      </c>
      <c r="D341" s="404" t="str">
        <f t="shared" si="9"/>
        <v>    Generar</v>
      </c>
      <c r="E341" s="404" t="str">
        <f t="shared" si="9"/>
        <v>    Generar</v>
      </c>
      <c r="F341" s="404" t="str">
        <f t="shared" si="10"/>
        <v>    Generar</v>
      </c>
      <c r="G341" s="404" t="str">
        <f t="shared" si="10"/>
        <v>    Generar</v>
      </c>
      <c r="H341" s="404" t="str">
        <f t="shared" si="10"/>
        <v>    Generar</v>
      </c>
      <c r="I341" s="404" t="str">
        <f t="shared" si="10"/>
        <v>    Generar</v>
      </c>
      <c r="J341" s="404" t="str">
        <f t="shared" si="22"/>
        <v>    Generar</v>
      </c>
      <c r="K341" s="404" t="str">
        <f t="shared" si="11"/>
        <v>    Generar</v>
      </c>
      <c r="X341" s="167">
        <f ca="1" t="shared" si="12"/>
        <v>726.7940059869173</v>
      </c>
      <c r="Y341" s="167">
        <f ca="1" t="shared" si="13"/>
        <v>878.2155872412314</v>
      </c>
      <c r="Z341" s="167">
        <f ca="1" t="shared" si="14"/>
        <v>523.8380149193144</v>
      </c>
      <c r="AA341" s="167">
        <f ca="1" t="shared" si="15"/>
        <v>715.4498053616023</v>
      </c>
      <c r="AB341" s="167">
        <f ca="1" t="shared" si="16"/>
        <v>570.2991969463662</v>
      </c>
      <c r="AC341" s="167">
        <f ca="1" t="shared" si="17"/>
        <v>37.30416796083023</v>
      </c>
      <c r="AD341" s="167">
        <f ca="1" t="shared" si="18"/>
        <v>1366.534714080813</v>
      </c>
      <c r="AE341" s="167">
        <f ca="1" t="shared" si="19"/>
        <v>641.5318146465261</v>
      </c>
      <c r="AF341" s="167">
        <f ca="1" t="shared" si="20"/>
        <v>709.7946727796211</v>
      </c>
      <c r="AG341" s="167">
        <f ca="1" t="shared" si="21"/>
        <v>793.3585678836664</v>
      </c>
    </row>
    <row r="342" spans="1:33" ht="12.75">
      <c r="A342" s="403">
        <v>27</v>
      </c>
      <c r="B342" s="404" t="str">
        <f t="shared" si="9"/>
        <v>    Generar</v>
      </c>
      <c r="C342" s="404" t="str">
        <f t="shared" si="9"/>
        <v>    Generar</v>
      </c>
      <c r="D342" s="404" t="str">
        <f t="shared" si="9"/>
        <v>    Generar</v>
      </c>
      <c r="E342" s="404" t="str">
        <f t="shared" si="9"/>
        <v>    Generar</v>
      </c>
      <c r="F342" s="404" t="str">
        <f t="shared" si="10"/>
        <v>    Generar</v>
      </c>
      <c r="G342" s="404" t="str">
        <f t="shared" si="10"/>
        <v>    Generar</v>
      </c>
      <c r="H342" s="404" t="str">
        <f t="shared" si="10"/>
        <v>    Generar</v>
      </c>
      <c r="I342" s="404" t="str">
        <f t="shared" si="10"/>
        <v>    Generar</v>
      </c>
      <c r="J342" s="404" t="str">
        <f t="shared" si="22"/>
        <v>    Generar</v>
      </c>
      <c r="K342" s="404" t="str">
        <f t="shared" si="11"/>
        <v>    Generar</v>
      </c>
      <c r="X342" s="167">
        <f ca="1" t="shared" si="12"/>
        <v>1271.5741949652515</v>
      </c>
      <c r="Y342" s="167">
        <f ca="1" t="shared" si="13"/>
        <v>1343.1234223011716</v>
      </c>
      <c r="Z342" s="167">
        <f ca="1" t="shared" si="14"/>
        <v>1229.001765934082</v>
      </c>
      <c r="AA342" s="167">
        <f ca="1" t="shared" si="15"/>
        <v>732.0253632903833</v>
      </c>
      <c r="AB342" s="167">
        <f ca="1" t="shared" si="16"/>
        <v>776.505988770669</v>
      </c>
      <c r="AC342" s="167">
        <f ca="1" t="shared" si="17"/>
        <v>330.59783223542075</v>
      </c>
      <c r="AD342" s="167">
        <f ca="1" t="shared" si="18"/>
        <v>1028.6426178356612</v>
      </c>
      <c r="AE342" s="167">
        <f ca="1" t="shared" si="19"/>
        <v>1079.9521884583926</v>
      </c>
      <c r="AF342" s="167">
        <f ca="1" t="shared" si="20"/>
        <v>1145.4022244683515</v>
      </c>
      <c r="AG342" s="167">
        <f ca="1" t="shared" si="21"/>
        <v>1015.8048202292587</v>
      </c>
    </row>
    <row r="343" spans="1:33" ht="12.75">
      <c r="A343" s="403">
        <v>28</v>
      </c>
      <c r="B343" s="404" t="str">
        <f t="shared" si="9"/>
        <v>    Generar</v>
      </c>
      <c r="C343" s="404" t="str">
        <f t="shared" si="9"/>
        <v>    Generar</v>
      </c>
      <c r="D343" s="404" t="str">
        <f t="shared" si="9"/>
        <v>    Generar</v>
      </c>
      <c r="E343" s="404" t="str">
        <f t="shared" si="9"/>
        <v>    Generar</v>
      </c>
      <c r="F343" s="404" t="str">
        <f t="shared" si="10"/>
        <v>    Generar</v>
      </c>
      <c r="G343" s="404" t="str">
        <f t="shared" si="10"/>
        <v>    Generar</v>
      </c>
      <c r="H343" s="404" t="str">
        <f t="shared" si="10"/>
        <v>    Generar</v>
      </c>
      <c r="I343" s="404" t="str">
        <f t="shared" si="10"/>
        <v>    Generar</v>
      </c>
      <c r="J343" s="404" t="str">
        <f t="shared" si="22"/>
        <v>    Generar</v>
      </c>
      <c r="K343" s="404" t="str">
        <f t="shared" si="11"/>
        <v>    Generar</v>
      </c>
      <c r="X343" s="167">
        <f ca="1" t="shared" si="12"/>
        <v>689.7561086572376</v>
      </c>
      <c r="Y343" s="167">
        <f ca="1" t="shared" si="13"/>
        <v>462.29422020331515</v>
      </c>
      <c r="Z343" s="167">
        <f ca="1" t="shared" si="14"/>
        <v>470.94567112783693</v>
      </c>
      <c r="AA343" s="167">
        <f ca="1" t="shared" si="15"/>
        <v>844.631824362365</v>
      </c>
      <c r="AB343" s="167">
        <f ca="1" t="shared" si="16"/>
        <v>868.1671674981112</v>
      </c>
      <c r="AC343" s="167">
        <f ca="1" t="shared" si="17"/>
        <v>1052.1871571217885</v>
      </c>
      <c r="AD343" s="167">
        <f ca="1" t="shared" si="18"/>
        <v>796.665225185438</v>
      </c>
      <c r="AE343" s="167">
        <f ca="1" t="shared" si="19"/>
        <v>995.2399517811256</v>
      </c>
      <c r="AF343" s="167">
        <f ca="1" t="shared" si="20"/>
        <v>1305.6982823262842</v>
      </c>
      <c r="AG343" s="167">
        <f ca="1" t="shared" si="21"/>
        <v>764.7975491605522</v>
      </c>
    </row>
    <row r="344" spans="1:33" ht="12.75">
      <c r="A344" s="403">
        <v>29</v>
      </c>
      <c r="B344" s="404" t="str">
        <f t="shared" si="9"/>
        <v>    Generar</v>
      </c>
      <c r="C344" s="404" t="str">
        <f t="shared" si="9"/>
        <v>    Generar</v>
      </c>
      <c r="D344" s="404" t="str">
        <f t="shared" si="9"/>
        <v>    Generar</v>
      </c>
      <c r="E344" s="404" t="str">
        <f t="shared" si="9"/>
        <v>    Generar</v>
      </c>
      <c r="F344" s="404" t="str">
        <f t="shared" si="10"/>
        <v>    Generar</v>
      </c>
      <c r="G344" s="404" t="str">
        <f t="shared" si="10"/>
        <v>    Generar</v>
      </c>
      <c r="H344" s="404" t="str">
        <f t="shared" si="10"/>
        <v>    Generar</v>
      </c>
      <c r="I344" s="404" t="str">
        <f t="shared" si="10"/>
        <v>    Generar</v>
      </c>
      <c r="J344" s="404" t="str">
        <f t="shared" si="22"/>
        <v>    Generar</v>
      </c>
      <c r="K344" s="404" t="str">
        <f t="shared" si="11"/>
        <v>    Generar</v>
      </c>
      <c r="X344" s="167">
        <f ca="1" t="shared" si="12"/>
        <v>428.6430408101979</v>
      </c>
      <c r="Y344" s="167">
        <f ca="1" t="shared" si="13"/>
        <v>1375.419202182547</v>
      </c>
      <c r="Z344" s="167">
        <f ca="1" t="shared" si="14"/>
        <v>1285.151909412768</v>
      </c>
      <c r="AA344" s="167">
        <f ca="1" t="shared" si="15"/>
        <v>814.6115416807198</v>
      </c>
      <c r="AB344" s="167">
        <f ca="1" t="shared" si="16"/>
        <v>1466.8541463560052</v>
      </c>
      <c r="AC344" s="167">
        <f ca="1" t="shared" si="17"/>
        <v>985.224391964611</v>
      </c>
      <c r="AD344" s="167">
        <f ca="1" t="shared" si="18"/>
        <v>1307.2059240421208</v>
      </c>
      <c r="AE344" s="167">
        <f ca="1" t="shared" si="19"/>
        <v>390.6916599023647</v>
      </c>
      <c r="AF344" s="167">
        <f ca="1" t="shared" si="20"/>
        <v>1153.2464215825132</v>
      </c>
      <c r="AG344" s="167">
        <f ca="1" t="shared" si="21"/>
        <v>911.6878374911425</v>
      </c>
    </row>
    <row r="345" spans="1:33" ht="12.75">
      <c r="A345" s="403">
        <v>30</v>
      </c>
      <c r="B345" s="404" t="str">
        <f t="shared" si="9"/>
        <v>    Generar</v>
      </c>
      <c r="C345" s="404" t="str">
        <f t="shared" si="9"/>
        <v>    Generar</v>
      </c>
      <c r="D345" s="404" t="str">
        <f t="shared" si="9"/>
        <v>    Generar</v>
      </c>
      <c r="E345" s="404" t="str">
        <f t="shared" si="9"/>
        <v>    Generar</v>
      </c>
      <c r="F345" s="404" t="str">
        <f t="shared" si="10"/>
        <v>    Generar</v>
      </c>
      <c r="G345" s="404" t="str">
        <f t="shared" si="10"/>
        <v>    Generar</v>
      </c>
      <c r="H345" s="404" t="str">
        <f t="shared" si="10"/>
        <v>    Generar</v>
      </c>
      <c r="I345" s="404" t="str">
        <f t="shared" si="10"/>
        <v>    Generar</v>
      </c>
      <c r="J345" s="404" t="str">
        <f t="shared" si="22"/>
        <v>    Generar</v>
      </c>
      <c r="K345" s="404" t="str">
        <f t="shared" si="11"/>
        <v>    Generar</v>
      </c>
      <c r="X345" s="167">
        <f ca="1" t="shared" si="12"/>
        <v>1195.154907125779</v>
      </c>
      <c r="Y345" s="167">
        <f ca="1" t="shared" si="13"/>
        <v>745.8399559490506</v>
      </c>
      <c r="Z345" s="167">
        <f ca="1" t="shared" si="14"/>
        <v>818.9570609096065</v>
      </c>
      <c r="AA345" s="167">
        <f ca="1" t="shared" si="15"/>
        <v>444.66385514189824</v>
      </c>
      <c r="AB345" s="167">
        <f ca="1" t="shared" si="16"/>
        <v>1330.623091544198</v>
      </c>
      <c r="AC345" s="167">
        <f ca="1" t="shared" si="17"/>
        <v>983.9443007666459</v>
      </c>
      <c r="AD345" s="167">
        <f ca="1" t="shared" si="18"/>
        <v>1076.271763661696</v>
      </c>
      <c r="AE345" s="167">
        <f ca="1" t="shared" si="19"/>
        <v>1558.715156734423</v>
      </c>
      <c r="AF345" s="167">
        <f ca="1" t="shared" si="20"/>
        <v>820.7023157131979</v>
      </c>
      <c r="AG345" s="167">
        <f ca="1" t="shared" si="21"/>
        <v>1024.1015459864036</v>
      </c>
    </row>
    <row r="346" spans="1:33" ht="12.75">
      <c r="A346" s="403">
        <v>31</v>
      </c>
      <c r="B346" s="404" t="str">
        <f t="shared" si="9"/>
        <v>    Generar</v>
      </c>
      <c r="C346" s="404" t="str">
        <f t="shared" si="9"/>
        <v>    Generar</v>
      </c>
      <c r="D346" s="404" t="str">
        <f t="shared" si="9"/>
        <v>    Generar</v>
      </c>
      <c r="E346" s="404" t="str">
        <f t="shared" si="9"/>
        <v>    Generar</v>
      </c>
      <c r="F346" s="404" t="str">
        <f t="shared" si="10"/>
        <v>    Generar</v>
      </c>
      <c r="G346" s="404" t="str">
        <f t="shared" si="10"/>
        <v>    Generar</v>
      </c>
      <c r="H346" s="404" t="str">
        <f t="shared" si="10"/>
        <v>    Generar</v>
      </c>
      <c r="I346" s="404" t="str">
        <f t="shared" si="10"/>
        <v>    Generar</v>
      </c>
      <c r="J346" s="404" t="str">
        <f t="shared" si="22"/>
        <v>    Generar</v>
      </c>
      <c r="K346" s="404" t="str">
        <f t="shared" si="11"/>
        <v>    Generar</v>
      </c>
      <c r="X346" s="167">
        <f ca="1" t="shared" si="12"/>
        <v>910.3853777860013</v>
      </c>
      <c r="Y346" s="167">
        <f ca="1" t="shared" si="13"/>
        <v>873.9065918771025</v>
      </c>
      <c r="Z346" s="167">
        <f ca="1" t="shared" si="14"/>
        <v>1089.5847147418422</v>
      </c>
      <c r="AA346" s="167">
        <f ca="1" t="shared" si="15"/>
        <v>1022.2364969608681</v>
      </c>
      <c r="AB346" s="167">
        <f ca="1" t="shared" si="16"/>
        <v>625.5943932313314</v>
      </c>
      <c r="AC346" s="167">
        <f ca="1" t="shared" si="17"/>
        <v>234.63542772424535</v>
      </c>
      <c r="AD346" s="167">
        <f ca="1" t="shared" si="18"/>
        <v>1273.7040502789466</v>
      </c>
      <c r="AE346" s="167">
        <f ca="1" t="shared" si="19"/>
        <v>1161.5358936704379</v>
      </c>
      <c r="AF346" s="167">
        <f ca="1" t="shared" si="20"/>
        <v>1390.2530672827022</v>
      </c>
      <c r="AG346" s="167">
        <f ca="1" t="shared" si="21"/>
        <v>812.911019792545</v>
      </c>
    </row>
    <row r="347" spans="1:33" ht="12.75">
      <c r="A347" s="403">
        <v>32</v>
      </c>
      <c r="B347" s="404" t="str">
        <f t="shared" si="9"/>
        <v>    Generar</v>
      </c>
      <c r="C347" s="404" t="str">
        <f t="shared" si="9"/>
        <v>    Generar</v>
      </c>
      <c r="D347" s="404" t="str">
        <f t="shared" si="9"/>
        <v>    Generar</v>
      </c>
      <c r="E347" s="404" t="str">
        <f t="shared" si="9"/>
        <v>    Generar</v>
      </c>
      <c r="F347" s="404" t="str">
        <f t="shared" si="10"/>
        <v>    Generar</v>
      </c>
      <c r="G347" s="404" t="str">
        <f t="shared" si="10"/>
        <v>    Generar</v>
      </c>
      <c r="H347" s="404" t="str">
        <f t="shared" si="10"/>
        <v>    Generar</v>
      </c>
      <c r="I347" s="404" t="str">
        <f t="shared" si="10"/>
        <v>    Generar</v>
      </c>
      <c r="J347" s="404" t="str">
        <f t="shared" si="22"/>
        <v>    Generar</v>
      </c>
      <c r="K347" s="404" t="str">
        <f t="shared" si="11"/>
        <v>    Generar</v>
      </c>
      <c r="X347" s="167">
        <f ca="1" t="shared" si="12"/>
        <v>793.9243244162991</v>
      </c>
      <c r="Y347" s="167">
        <f ca="1" t="shared" si="13"/>
        <v>1090.2175319342446</v>
      </c>
      <c r="Z347" s="167">
        <f ca="1" t="shared" si="14"/>
        <v>241.37088276934242</v>
      </c>
      <c r="AA347" s="167">
        <f ca="1" t="shared" si="15"/>
        <v>608.036071084594</v>
      </c>
      <c r="AB347" s="167">
        <f ca="1" t="shared" si="16"/>
        <v>300.32192759467614</v>
      </c>
      <c r="AC347" s="167">
        <f ca="1" t="shared" si="17"/>
        <v>1030.6916576316185</v>
      </c>
      <c r="AD347" s="167">
        <f ca="1" t="shared" si="18"/>
        <v>782.8862457801429</v>
      </c>
      <c r="AE347" s="167">
        <f ca="1" t="shared" si="19"/>
        <v>410.4482387362492</v>
      </c>
      <c r="AF347" s="167">
        <f ca="1" t="shared" si="20"/>
        <v>956.4982496430002</v>
      </c>
      <c r="AG347" s="167">
        <f ca="1" t="shared" si="21"/>
        <v>1102.206415658679</v>
      </c>
    </row>
    <row r="348" spans="1:33" ht="12.75">
      <c r="A348" s="403">
        <v>33</v>
      </c>
      <c r="B348" s="404" t="str">
        <f t="shared" si="9"/>
        <v>    Generar</v>
      </c>
      <c r="C348" s="404" t="str">
        <f t="shared" si="9"/>
        <v>    Generar</v>
      </c>
      <c r="D348" s="404" t="str">
        <f t="shared" si="9"/>
        <v>    Generar</v>
      </c>
      <c r="E348" s="404" t="str">
        <f t="shared" si="9"/>
        <v>    Generar</v>
      </c>
      <c r="F348" s="404" t="str">
        <f t="shared" si="10"/>
        <v>    Generar</v>
      </c>
      <c r="G348" s="404" t="str">
        <f t="shared" si="10"/>
        <v>    Generar</v>
      </c>
      <c r="H348" s="404" t="str">
        <f t="shared" si="10"/>
        <v>    Generar</v>
      </c>
      <c r="I348" s="404" t="str">
        <f t="shared" si="10"/>
        <v>    Generar</v>
      </c>
      <c r="J348" s="404" t="str">
        <f t="shared" si="22"/>
        <v>    Generar</v>
      </c>
      <c r="K348" s="404" t="str">
        <f t="shared" si="11"/>
        <v>    Generar</v>
      </c>
      <c r="X348" s="167">
        <f ca="1" t="shared" si="12"/>
        <v>745.7232317678129</v>
      </c>
      <c r="Y348" s="167">
        <f ca="1" t="shared" si="13"/>
        <v>909.27737718155</v>
      </c>
      <c r="Z348" s="167">
        <f ca="1" t="shared" si="14"/>
        <v>950.3722061155332</v>
      </c>
      <c r="AA348" s="167">
        <f ca="1" t="shared" si="15"/>
        <v>741.760253508034</v>
      </c>
      <c r="AB348" s="167">
        <f ca="1" t="shared" si="16"/>
        <v>587.860869314523</v>
      </c>
      <c r="AC348" s="167">
        <f ca="1" t="shared" si="17"/>
        <v>553.7604947511293</v>
      </c>
      <c r="AD348" s="167">
        <f ca="1" t="shared" si="18"/>
        <v>1197.9483547665059</v>
      </c>
      <c r="AE348" s="167">
        <f ca="1" t="shared" si="19"/>
        <v>474.6973406540295</v>
      </c>
      <c r="AF348" s="167">
        <f ca="1" t="shared" si="20"/>
        <v>1296.7805456123688</v>
      </c>
      <c r="AG348" s="167">
        <f ca="1" t="shared" si="21"/>
        <v>754.1294609014602</v>
      </c>
    </row>
    <row r="349" spans="1:33" ht="12.75">
      <c r="A349" s="403">
        <v>34</v>
      </c>
      <c r="B349" s="404" t="str">
        <f t="shared" si="9"/>
        <v>    Generar</v>
      </c>
      <c r="C349" s="404" t="str">
        <f t="shared" si="9"/>
        <v>    Generar</v>
      </c>
      <c r="D349" s="404" t="str">
        <f t="shared" si="9"/>
        <v>    Generar</v>
      </c>
      <c r="E349" s="404" t="str">
        <f t="shared" si="9"/>
        <v>    Generar</v>
      </c>
      <c r="F349" s="404" t="str">
        <f t="shared" si="10"/>
        <v>    Generar</v>
      </c>
      <c r="G349" s="404" t="str">
        <f t="shared" si="10"/>
        <v>    Generar</v>
      </c>
      <c r="H349" s="404" t="str">
        <f t="shared" si="10"/>
        <v>    Generar</v>
      </c>
      <c r="I349" s="404" t="str">
        <f t="shared" si="10"/>
        <v>    Generar</v>
      </c>
      <c r="J349" s="404" t="str">
        <f t="shared" si="22"/>
        <v>    Generar</v>
      </c>
      <c r="K349" s="404" t="str">
        <f t="shared" si="11"/>
        <v>    Generar</v>
      </c>
      <c r="X349" s="167">
        <f ca="1" t="shared" si="12"/>
        <v>725.8258446257348</v>
      </c>
      <c r="Y349" s="167">
        <f ca="1" t="shared" si="13"/>
        <v>541.2025129076768</v>
      </c>
      <c r="Z349" s="167">
        <f ca="1" t="shared" si="14"/>
        <v>909.3921369579881</v>
      </c>
      <c r="AA349" s="167">
        <f ca="1" t="shared" si="15"/>
        <v>841.5000051226359</v>
      </c>
      <c r="AB349" s="167">
        <f ca="1" t="shared" si="16"/>
        <v>1291.046205042832</v>
      </c>
      <c r="AC349" s="167">
        <f ca="1" t="shared" si="17"/>
        <v>1126.7791448855353</v>
      </c>
      <c r="AD349" s="167">
        <f ca="1" t="shared" si="18"/>
        <v>994.4764559267686</v>
      </c>
      <c r="AE349" s="167">
        <f ca="1" t="shared" si="19"/>
        <v>1013.4115547618483</v>
      </c>
      <c r="AF349" s="167">
        <f ca="1" t="shared" si="20"/>
        <v>934.6808177592188</v>
      </c>
      <c r="AG349" s="167">
        <f ca="1" t="shared" si="21"/>
        <v>536.9852848965729</v>
      </c>
    </row>
    <row r="350" spans="1:33" ht="12.75">
      <c r="A350" s="403">
        <v>35</v>
      </c>
      <c r="B350" s="404" t="str">
        <f t="shared" si="9"/>
        <v>    Generar</v>
      </c>
      <c r="C350" s="404" t="str">
        <f t="shared" si="9"/>
        <v>    Generar</v>
      </c>
      <c r="D350" s="404" t="str">
        <f t="shared" si="9"/>
        <v>    Generar</v>
      </c>
      <c r="E350" s="404" t="str">
        <f t="shared" si="9"/>
        <v>    Generar</v>
      </c>
      <c r="F350" s="404" t="str">
        <f t="shared" si="10"/>
        <v>    Generar</v>
      </c>
      <c r="G350" s="404" t="str">
        <f t="shared" si="10"/>
        <v>    Generar</v>
      </c>
      <c r="H350" s="404" t="str">
        <f t="shared" si="10"/>
        <v>    Generar</v>
      </c>
      <c r="I350" s="404" t="str">
        <f t="shared" si="10"/>
        <v>    Generar</v>
      </c>
      <c r="J350" s="404" t="str">
        <f t="shared" si="22"/>
        <v>    Generar</v>
      </c>
      <c r="K350" s="404" t="str">
        <f t="shared" si="11"/>
        <v>    Generar</v>
      </c>
      <c r="X350" s="167">
        <f ca="1" t="shared" si="12"/>
        <v>366.2584764823879</v>
      </c>
      <c r="Y350" s="167">
        <f ca="1" t="shared" si="13"/>
        <v>779.9617320436433</v>
      </c>
      <c r="Z350" s="167">
        <f ca="1" t="shared" si="14"/>
        <v>1097.7194990011328</v>
      </c>
      <c r="AA350" s="167">
        <f ca="1" t="shared" si="15"/>
        <v>839.0043590583723</v>
      </c>
      <c r="AB350" s="167">
        <f ca="1" t="shared" si="16"/>
        <v>824.3408711934461</v>
      </c>
      <c r="AC350" s="167">
        <f ca="1" t="shared" si="17"/>
        <v>246.09735701898728</v>
      </c>
      <c r="AD350" s="167">
        <f ca="1" t="shared" si="18"/>
        <v>919.7619654458506</v>
      </c>
      <c r="AE350" s="167">
        <f ca="1" t="shared" si="19"/>
        <v>836.7198624244843</v>
      </c>
      <c r="AF350" s="167">
        <f ca="1" t="shared" si="20"/>
        <v>775.5974879560634</v>
      </c>
      <c r="AG350" s="167">
        <f ca="1" t="shared" si="21"/>
        <v>777.483916039133</v>
      </c>
    </row>
    <row r="351" spans="1:33" ht="12.75">
      <c r="A351" s="403">
        <v>36</v>
      </c>
      <c r="B351" s="404" t="str">
        <f t="shared" si="9"/>
        <v>    Generar</v>
      </c>
      <c r="C351" s="404" t="str">
        <f t="shared" si="9"/>
        <v>    Generar</v>
      </c>
      <c r="D351" s="404" t="str">
        <f t="shared" si="9"/>
        <v>    Generar</v>
      </c>
      <c r="E351" s="404" t="str">
        <f t="shared" si="9"/>
        <v>    Generar</v>
      </c>
      <c r="F351" s="404" t="str">
        <f t="shared" si="10"/>
        <v>    Generar</v>
      </c>
      <c r="G351" s="404" t="str">
        <f t="shared" si="10"/>
        <v>    Generar</v>
      </c>
      <c r="H351" s="404" t="str">
        <f t="shared" si="10"/>
        <v>    Generar</v>
      </c>
      <c r="I351" s="404" t="str">
        <f t="shared" si="10"/>
        <v>    Generar</v>
      </c>
      <c r="J351" s="404" t="str">
        <f t="shared" si="22"/>
        <v>    Generar</v>
      </c>
      <c r="K351" s="404" t="str">
        <f t="shared" si="11"/>
        <v>    Generar</v>
      </c>
      <c r="X351" s="167">
        <f ca="1" t="shared" si="12"/>
        <v>931.1369056356696</v>
      </c>
      <c r="Y351" s="167">
        <f ca="1" t="shared" si="13"/>
        <v>1047.4428516443677</v>
      </c>
      <c r="Z351" s="167">
        <f ca="1" t="shared" si="14"/>
        <v>605.8518848645823</v>
      </c>
      <c r="AA351" s="167">
        <f ca="1" t="shared" si="15"/>
        <v>707.5439919077646</v>
      </c>
      <c r="AB351" s="167">
        <f ca="1" t="shared" si="16"/>
        <v>869.2126512523372</v>
      </c>
      <c r="AC351" s="167">
        <f ca="1" t="shared" si="17"/>
        <v>263.80803662040034</v>
      </c>
      <c r="AD351" s="167">
        <f ca="1" t="shared" si="18"/>
        <v>1147.7771470074747</v>
      </c>
      <c r="AE351" s="167">
        <f ca="1" t="shared" si="19"/>
        <v>618.7510718389944</v>
      </c>
      <c r="AF351" s="167">
        <f ca="1" t="shared" si="20"/>
        <v>932.5212048792926</v>
      </c>
      <c r="AG351" s="167">
        <f ca="1" t="shared" si="21"/>
        <v>947.464334168554</v>
      </c>
    </row>
    <row r="352" spans="1:33" ht="12.75">
      <c r="A352" s="403">
        <v>37</v>
      </c>
      <c r="B352" s="404" t="str">
        <f t="shared" si="9"/>
        <v>    Generar</v>
      </c>
      <c r="C352" s="404" t="str">
        <f t="shared" si="9"/>
        <v>    Generar</v>
      </c>
      <c r="D352" s="404" t="str">
        <f t="shared" si="9"/>
        <v>    Generar</v>
      </c>
      <c r="E352" s="404" t="str">
        <f t="shared" si="9"/>
        <v>    Generar</v>
      </c>
      <c r="F352" s="404" t="str">
        <f t="shared" si="10"/>
        <v>    Generar</v>
      </c>
      <c r="G352" s="404" t="str">
        <f t="shared" si="10"/>
        <v>    Generar</v>
      </c>
      <c r="H352" s="404" t="str">
        <f t="shared" si="10"/>
        <v>    Generar</v>
      </c>
      <c r="I352" s="404" t="str">
        <f t="shared" si="10"/>
        <v>    Generar</v>
      </c>
      <c r="J352" s="404" t="str">
        <f t="shared" si="22"/>
        <v>    Generar</v>
      </c>
      <c r="K352" s="404" t="str">
        <f t="shared" si="11"/>
        <v>    Generar</v>
      </c>
      <c r="X352" s="167">
        <f ca="1" t="shared" si="12"/>
        <v>576.3916900518321</v>
      </c>
      <c r="Y352" s="167">
        <f ca="1" t="shared" si="13"/>
        <v>977.3949788695331</v>
      </c>
      <c r="Z352" s="167">
        <f ca="1" t="shared" si="14"/>
        <v>1174.125998934534</v>
      </c>
      <c r="AA352" s="167">
        <f ca="1" t="shared" si="15"/>
        <v>872.1038731210796</v>
      </c>
      <c r="AB352" s="167">
        <f ca="1" t="shared" si="16"/>
        <v>948.7425436932783</v>
      </c>
      <c r="AC352" s="167">
        <f ca="1" t="shared" si="17"/>
        <v>762.0429419097685</v>
      </c>
      <c r="AD352" s="167">
        <f ca="1" t="shared" si="18"/>
        <v>671.8058166879043</v>
      </c>
      <c r="AE352" s="167">
        <f ca="1" t="shared" si="19"/>
        <v>723.0610202149767</v>
      </c>
      <c r="AF352" s="167">
        <f ca="1" t="shared" si="20"/>
        <v>926.5272875367583</v>
      </c>
      <c r="AG352" s="167">
        <f ca="1" t="shared" si="21"/>
        <v>563.3473755437453</v>
      </c>
    </row>
    <row r="353" spans="1:33" ht="12.75">
      <c r="A353" s="403">
        <v>38</v>
      </c>
      <c r="B353" s="404" t="str">
        <f t="shared" si="9"/>
        <v>    Generar</v>
      </c>
      <c r="C353" s="404" t="str">
        <f t="shared" si="9"/>
        <v>    Generar</v>
      </c>
      <c r="D353" s="404" t="str">
        <f t="shared" si="9"/>
        <v>    Generar</v>
      </c>
      <c r="E353" s="404" t="str">
        <f t="shared" si="9"/>
        <v>    Generar</v>
      </c>
      <c r="F353" s="404" t="str">
        <f t="shared" si="10"/>
        <v>    Generar</v>
      </c>
      <c r="G353" s="404" t="str">
        <f t="shared" si="10"/>
        <v>    Generar</v>
      </c>
      <c r="H353" s="404" t="str">
        <f t="shared" si="10"/>
        <v>    Generar</v>
      </c>
      <c r="I353" s="404" t="str">
        <f t="shared" si="10"/>
        <v>    Generar</v>
      </c>
      <c r="J353" s="404" t="str">
        <f t="shared" si="22"/>
        <v>    Generar</v>
      </c>
      <c r="K353" s="404" t="str">
        <f t="shared" si="11"/>
        <v>    Generar</v>
      </c>
      <c r="X353" s="167">
        <f ca="1" t="shared" si="12"/>
        <v>655.357035304067</v>
      </c>
      <c r="Y353" s="167">
        <f ca="1" t="shared" si="13"/>
        <v>1023.9490034644806</v>
      </c>
      <c r="Z353" s="167">
        <f ca="1" t="shared" si="14"/>
        <v>907.129497264487</v>
      </c>
      <c r="AA353" s="167">
        <f ca="1" t="shared" si="15"/>
        <v>938.3159103241065</v>
      </c>
      <c r="AB353" s="167">
        <f ca="1" t="shared" si="16"/>
        <v>1079.506999571129</v>
      </c>
      <c r="AC353" s="167">
        <f ca="1" t="shared" si="17"/>
        <v>680.5795992811142</v>
      </c>
      <c r="AD353" s="167">
        <f ca="1" t="shared" si="18"/>
        <v>1553.5607382013563</v>
      </c>
      <c r="AE353" s="167">
        <f ca="1" t="shared" si="19"/>
        <v>722.7434333773472</v>
      </c>
      <c r="AF353" s="167">
        <f ca="1" t="shared" si="20"/>
        <v>744.5885607923076</v>
      </c>
      <c r="AG353" s="167">
        <f ca="1" t="shared" si="21"/>
        <v>1073.812879693027</v>
      </c>
    </row>
    <row r="354" spans="1:33" ht="12.75">
      <c r="A354" s="403">
        <v>39</v>
      </c>
      <c r="B354" s="404" t="str">
        <f t="shared" si="9"/>
        <v>    Generar</v>
      </c>
      <c r="C354" s="404" t="str">
        <f t="shared" si="9"/>
        <v>    Generar</v>
      </c>
      <c r="D354" s="404" t="str">
        <f t="shared" si="9"/>
        <v>    Generar</v>
      </c>
      <c r="E354" s="404" t="str">
        <f t="shared" si="9"/>
        <v>    Generar</v>
      </c>
      <c r="F354" s="404" t="str">
        <f t="shared" si="10"/>
        <v>    Generar</v>
      </c>
      <c r="G354" s="404" t="str">
        <f t="shared" si="10"/>
        <v>    Generar</v>
      </c>
      <c r="H354" s="404" t="str">
        <f t="shared" si="10"/>
        <v>    Generar</v>
      </c>
      <c r="I354" s="404" t="str">
        <f t="shared" si="10"/>
        <v>    Generar</v>
      </c>
      <c r="J354" s="404" t="str">
        <f t="shared" si="22"/>
        <v>    Generar</v>
      </c>
      <c r="K354" s="404" t="str">
        <f t="shared" si="11"/>
        <v>    Generar</v>
      </c>
      <c r="X354" s="167">
        <f ca="1" t="shared" si="12"/>
        <v>895.8866451603507</v>
      </c>
      <c r="Y354" s="167">
        <f ca="1" t="shared" si="13"/>
        <v>1003.9826079950253</v>
      </c>
      <c r="Z354" s="167">
        <f ca="1" t="shared" si="14"/>
        <v>408.6219290999388</v>
      </c>
      <c r="AA354" s="167">
        <f ca="1" t="shared" si="15"/>
        <v>1059.0721782881499</v>
      </c>
      <c r="AB354" s="167">
        <f ca="1" t="shared" si="16"/>
        <v>1064.6378376881553</v>
      </c>
      <c r="AC354" s="167">
        <f ca="1" t="shared" si="17"/>
        <v>763.4174326640095</v>
      </c>
      <c r="AD354" s="167">
        <f ca="1" t="shared" si="18"/>
        <v>903.2579589466632</v>
      </c>
      <c r="AE354" s="167">
        <f ca="1" t="shared" si="19"/>
        <v>773.7037646341756</v>
      </c>
      <c r="AF354" s="167">
        <f ca="1" t="shared" si="20"/>
        <v>605.0930744395266</v>
      </c>
      <c r="AG354" s="167">
        <f ca="1" t="shared" si="21"/>
        <v>840.8220715243383</v>
      </c>
    </row>
    <row r="355" spans="1:33" ht="12.75">
      <c r="A355" s="403">
        <v>40</v>
      </c>
      <c r="B355" s="404" t="str">
        <f t="shared" si="9"/>
        <v>    Generar</v>
      </c>
      <c r="C355" s="404" t="str">
        <f t="shared" si="9"/>
        <v>    Generar</v>
      </c>
      <c r="D355" s="404" t="str">
        <f t="shared" si="9"/>
        <v>    Generar</v>
      </c>
      <c r="E355" s="404" t="str">
        <f t="shared" si="9"/>
        <v>    Generar</v>
      </c>
      <c r="F355" s="404" t="str">
        <f t="shared" si="10"/>
        <v>    Generar</v>
      </c>
      <c r="G355" s="404" t="str">
        <f t="shared" si="10"/>
        <v>    Generar</v>
      </c>
      <c r="H355" s="404" t="str">
        <f t="shared" si="10"/>
        <v>    Generar</v>
      </c>
      <c r="I355" s="404" t="str">
        <f t="shared" si="10"/>
        <v>    Generar</v>
      </c>
      <c r="J355" s="404" t="str">
        <f t="shared" si="22"/>
        <v>    Generar</v>
      </c>
      <c r="K355" s="404" t="str">
        <f t="shared" si="11"/>
        <v>    Generar</v>
      </c>
      <c r="X355" s="167">
        <f ca="1" t="shared" si="12"/>
        <v>943.9227303607325</v>
      </c>
      <c r="Y355" s="167">
        <f ca="1" t="shared" si="13"/>
        <v>1239.8138729106279</v>
      </c>
      <c r="Z355" s="167">
        <f ca="1" t="shared" si="14"/>
        <v>629.8255050487121</v>
      </c>
      <c r="AA355" s="167">
        <f ca="1" t="shared" si="15"/>
        <v>928.3181106439355</v>
      </c>
      <c r="AB355" s="167">
        <f ca="1" t="shared" si="16"/>
        <v>527.9691630892833</v>
      </c>
      <c r="AC355" s="167">
        <f ca="1" t="shared" si="17"/>
        <v>893.5899342219534</v>
      </c>
      <c r="AD355" s="167">
        <f ca="1" t="shared" si="18"/>
        <v>1092.5048943482739</v>
      </c>
      <c r="AE355" s="167">
        <f ca="1" t="shared" si="19"/>
        <v>875.2143545499576</v>
      </c>
      <c r="AF355" s="167">
        <f ca="1" t="shared" si="20"/>
        <v>206.4582398632008</v>
      </c>
      <c r="AG355" s="167">
        <f ca="1" t="shared" si="21"/>
        <v>1219.4816709748084</v>
      </c>
    </row>
    <row r="356" spans="1:33" ht="12.75">
      <c r="A356" s="403">
        <v>41</v>
      </c>
      <c r="B356" s="404" t="str">
        <f t="shared" si="9"/>
        <v>    Generar</v>
      </c>
      <c r="C356" s="404" t="str">
        <f t="shared" si="9"/>
        <v>    Generar</v>
      </c>
      <c r="D356" s="404" t="str">
        <f t="shared" si="9"/>
        <v>    Generar</v>
      </c>
      <c r="E356" s="404" t="str">
        <f t="shared" si="9"/>
        <v>    Generar</v>
      </c>
      <c r="F356" s="404" t="str">
        <f t="shared" si="10"/>
        <v>    Generar</v>
      </c>
      <c r="G356" s="404" t="str">
        <f t="shared" si="10"/>
        <v>    Generar</v>
      </c>
      <c r="H356" s="404" t="str">
        <f t="shared" si="10"/>
        <v>    Generar</v>
      </c>
      <c r="I356" s="404" t="str">
        <f t="shared" si="10"/>
        <v>    Generar</v>
      </c>
      <c r="J356" s="404" t="str">
        <f t="shared" si="22"/>
        <v>    Generar</v>
      </c>
      <c r="K356" s="404" t="str">
        <f t="shared" si="11"/>
        <v>    Generar</v>
      </c>
      <c r="X356" s="167">
        <f ca="1" t="shared" si="12"/>
        <v>733.7765868108345</v>
      </c>
      <c r="Y356" s="167">
        <f ca="1" t="shared" si="13"/>
        <v>1114.4351957873969</v>
      </c>
      <c r="Z356" s="167">
        <f ca="1" t="shared" si="14"/>
        <v>783.5077941848142</v>
      </c>
      <c r="AA356" s="167">
        <f ca="1" t="shared" si="15"/>
        <v>1169.434044739632</v>
      </c>
      <c r="AB356" s="167">
        <f ca="1" t="shared" si="16"/>
        <v>1317.5196784096697</v>
      </c>
      <c r="AC356" s="167">
        <f ca="1" t="shared" si="17"/>
        <v>744.2873788727876</v>
      </c>
      <c r="AD356" s="167">
        <f ca="1" t="shared" si="18"/>
        <v>353.7845753003346</v>
      </c>
      <c r="AE356" s="167">
        <f ca="1" t="shared" si="19"/>
        <v>611.5580760025939</v>
      </c>
      <c r="AF356" s="167">
        <f ca="1" t="shared" si="20"/>
        <v>946.2104683444147</v>
      </c>
      <c r="AG356" s="167">
        <f ca="1" t="shared" si="21"/>
        <v>926.1322039758984</v>
      </c>
    </row>
    <row r="357" spans="1:33" ht="12.75">
      <c r="A357" s="403">
        <v>42</v>
      </c>
      <c r="B357" s="404" t="str">
        <f t="shared" si="9"/>
        <v>    Generar</v>
      </c>
      <c r="C357" s="404" t="str">
        <f t="shared" si="9"/>
        <v>    Generar</v>
      </c>
      <c r="D357" s="404" t="str">
        <f t="shared" si="9"/>
        <v>    Generar</v>
      </c>
      <c r="E357" s="404" t="str">
        <f t="shared" si="9"/>
        <v>    Generar</v>
      </c>
      <c r="F357" s="404" t="str">
        <f t="shared" si="10"/>
        <v>    Generar</v>
      </c>
      <c r="G357" s="404" t="str">
        <f t="shared" si="10"/>
        <v>    Generar</v>
      </c>
      <c r="H357" s="404" t="str">
        <f t="shared" si="10"/>
        <v>    Generar</v>
      </c>
      <c r="I357" s="404" t="str">
        <f t="shared" si="10"/>
        <v>    Generar</v>
      </c>
      <c r="J357" s="404" t="str">
        <f t="shared" si="22"/>
        <v>    Generar</v>
      </c>
      <c r="K357" s="404" t="str">
        <f t="shared" si="11"/>
        <v>    Generar</v>
      </c>
      <c r="X357" s="167">
        <f ca="1" t="shared" si="12"/>
        <v>486.50960819046634</v>
      </c>
      <c r="Y357" s="167">
        <f ca="1" t="shared" si="13"/>
        <v>1043.5485574426646</v>
      </c>
      <c r="Z357" s="167">
        <f ca="1" t="shared" si="14"/>
        <v>1621.1673811044277</v>
      </c>
      <c r="AA357" s="167">
        <f ca="1" t="shared" si="15"/>
        <v>733.9782676745351</v>
      </c>
      <c r="AB357" s="167">
        <f ca="1" t="shared" si="16"/>
        <v>956.0022735994374</v>
      </c>
      <c r="AC357" s="167">
        <f ca="1" t="shared" si="17"/>
        <v>703.7379144532204</v>
      </c>
      <c r="AD357" s="167">
        <f ca="1" t="shared" si="18"/>
        <v>692.3877632425006</v>
      </c>
      <c r="AE357" s="167">
        <f ca="1" t="shared" si="19"/>
        <v>854.4234937667438</v>
      </c>
      <c r="AF357" s="167">
        <f ca="1" t="shared" si="20"/>
        <v>453.1660065092193</v>
      </c>
      <c r="AG357" s="167">
        <f ca="1" t="shared" si="21"/>
        <v>742.3283305204524</v>
      </c>
    </row>
    <row r="358" spans="1:33" ht="12.75">
      <c r="A358" s="403">
        <v>43</v>
      </c>
      <c r="B358" s="404" t="str">
        <f t="shared" si="9"/>
        <v>    Generar</v>
      </c>
      <c r="C358" s="404" t="str">
        <f t="shared" si="9"/>
        <v>    Generar</v>
      </c>
      <c r="D358" s="404" t="str">
        <f t="shared" si="9"/>
        <v>    Generar</v>
      </c>
      <c r="E358" s="404" t="str">
        <f t="shared" si="9"/>
        <v>    Generar</v>
      </c>
      <c r="F358" s="404" t="str">
        <f t="shared" si="10"/>
        <v>    Generar</v>
      </c>
      <c r="G358" s="404" t="str">
        <f t="shared" si="10"/>
        <v>    Generar</v>
      </c>
      <c r="H358" s="404" t="str">
        <f t="shared" si="10"/>
        <v>    Generar</v>
      </c>
      <c r="I358" s="404" t="str">
        <f t="shared" si="10"/>
        <v>    Generar</v>
      </c>
      <c r="J358" s="404" t="str">
        <f t="shared" si="22"/>
        <v>    Generar</v>
      </c>
      <c r="K358" s="404" t="str">
        <f t="shared" si="11"/>
        <v>    Generar</v>
      </c>
      <c r="X358" s="167">
        <f ca="1" t="shared" si="12"/>
        <v>718.957949462675</v>
      </c>
      <c r="Y358" s="167">
        <f ca="1" t="shared" si="13"/>
        <v>963.4233570705235</v>
      </c>
      <c r="Z358" s="167">
        <f ca="1" t="shared" si="14"/>
        <v>1144.8244836541992</v>
      </c>
      <c r="AA358" s="167">
        <f ca="1" t="shared" si="15"/>
        <v>664.893366750398</v>
      </c>
      <c r="AB358" s="167">
        <f ca="1" t="shared" si="16"/>
        <v>957.8230029999582</v>
      </c>
      <c r="AC358" s="167">
        <f ca="1" t="shared" si="17"/>
        <v>515.5917281474309</v>
      </c>
      <c r="AD358" s="167">
        <f ca="1" t="shared" si="18"/>
        <v>869.5679388481999</v>
      </c>
      <c r="AE358" s="167">
        <f ca="1" t="shared" si="19"/>
        <v>1117.47624459749</v>
      </c>
      <c r="AF358" s="167">
        <f ca="1" t="shared" si="20"/>
        <v>692.9743053775503</v>
      </c>
      <c r="AG358" s="167">
        <f ca="1" t="shared" si="21"/>
        <v>810.052042744347</v>
      </c>
    </row>
    <row r="359" spans="1:33" ht="12.75">
      <c r="A359" s="403">
        <v>44</v>
      </c>
      <c r="B359" s="404" t="str">
        <f t="shared" si="9"/>
        <v>    Generar</v>
      </c>
      <c r="C359" s="404" t="str">
        <f t="shared" si="9"/>
        <v>    Generar</v>
      </c>
      <c r="D359" s="404" t="str">
        <f t="shared" si="9"/>
        <v>    Generar</v>
      </c>
      <c r="E359" s="404" t="str">
        <f t="shared" si="9"/>
        <v>    Generar</v>
      </c>
      <c r="F359" s="404" t="str">
        <f t="shared" si="10"/>
        <v>    Generar</v>
      </c>
      <c r="G359" s="404" t="str">
        <f t="shared" si="10"/>
        <v>    Generar</v>
      </c>
      <c r="H359" s="404" t="str">
        <f t="shared" si="10"/>
        <v>    Generar</v>
      </c>
      <c r="I359" s="404" t="str">
        <f t="shared" si="10"/>
        <v>    Generar</v>
      </c>
      <c r="J359" s="404" t="str">
        <f t="shared" si="22"/>
        <v>    Generar</v>
      </c>
      <c r="K359" s="404" t="str">
        <f t="shared" si="11"/>
        <v>    Generar</v>
      </c>
      <c r="X359" s="167">
        <f ca="1" t="shared" si="12"/>
        <v>861.2257641909991</v>
      </c>
      <c r="Y359" s="167">
        <f ca="1" t="shared" si="13"/>
        <v>952.0777801039399</v>
      </c>
      <c r="Z359" s="167">
        <f ca="1" t="shared" si="14"/>
        <v>924.7792045623544</v>
      </c>
      <c r="AA359" s="167">
        <f ca="1" t="shared" si="15"/>
        <v>753.2348603706845</v>
      </c>
      <c r="AB359" s="167">
        <f ca="1" t="shared" si="16"/>
        <v>987.0422500627478</v>
      </c>
      <c r="AC359" s="167">
        <f ca="1" t="shared" si="17"/>
        <v>847.436672720391</v>
      </c>
      <c r="AD359" s="167">
        <f ca="1" t="shared" si="18"/>
        <v>1005.2800819632947</v>
      </c>
      <c r="AE359" s="167">
        <f ca="1" t="shared" si="19"/>
        <v>759.2618287765333</v>
      </c>
      <c r="AF359" s="167">
        <f ca="1" t="shared" si="20"/>
        <v>492.028557559006</v>
      </c>
      <c r="AG359" s="167">
        <f ca="1" t="shared" si="21"/>
        <v>1277.960970029982</v>
      </c>
    </row>
    <row r="360" spans="1:33" ht="12.75">
      <c r="A360" s="403">
        <v>45</v>
      </c>
      <c r="B360" s="404" t="str">
        <f t="shared" si="9"/>
        <v>    Generar</v>
      </c>
      <c r="C360" s="404" t="str">
        <f t="shared" si="9"/>
        <v>    Generar</v>
      </c>
      <c r="D360" s="404" t="str">
        <f t="shared" si="9"/>
        <v>    Generar</v>
      </c>
      <c r="E360" s="404" t="str">
        <f t="shared" si="9"/>
        <v>    Generar</v>
      </c>
      <c r="F360" s="404" t="str">
        <f t="shared" si="10"/>
        <v>    Generar</v>
      </c>
      <c r="G360" s="404" t="str">
        <f t="shared" si="10"/>
        <v>    Generar</v>
      </c>
      <c r="H360" s="404" t="str">
        <f t="shared" si="10"/>
        <v>    Generar</v>
      </c>
      <c r="I360" s="404" t="str">
        <f t="shared" si="10"/>
        <v>    Generar</v>
      </c>
      <c r="J360" s="404" t="str">
        <f t="shared" si="22"/>
        <v>    Generar</v>
      </c>
      <c r="K360" s="404" t="str">
        <f t="shared" si="11"/>
        <v>    Generar</v>
      </c>
      <c r="X360" s="167">
        <f ca="1" t="shared" si="12"/>
        <v>1527.2034185817106</v>
      </c>
      <c r="Y360" s="167">
        <f ca="1" t="shared" si="13"/>
        <v>933.103795815641</v>
      </c>
      <c r="Z360" s="167">
        <f ca="1" t="shared" si="14"/>
        <v>1293.2600152351413</v>
      </c>
      <c r="AA360" s="167">
        <f ca="1" t="shared" si="15"/>
        <v>960.2160742776755</v>
      </c>
      <c r="AB360" s="167">
        <f ca="1" t="shared" si="16"/>
        <v>515.5079698263494</v>
      </c>
      <c r="AC360" s="167">
        <f ca="1" t="shared" si="17"/>
        <v>543.7340247439695</v>
      </c>
      <c r="AD360" s="167">
        <f ca="1" t="shared" si="18"/>
        <v>884.8572956841974</v>
      </c>
      <c r="AE360" s="167">
        <f ca="1" t="shared" si="19"/>
        <v>675.6097243789188</v>
      </c>
      <c r="AF360" s="167">
        <f ca="1" t="shared" si="20"/>
        <v>1116.6163541003632</v>
      </c>
      <c r="AG360" s="167">
        <f ca="1" t="shared" si="21"/>
        <v>912.8064113830225</v>
      </c>
    </row>
    <row r="361" spans="1:33" ht="12.75">
      <c r="A361" s="403">
        <v>46</v>
      </c>
      <c r="B361" s="404" t="str">
        <f t="shared" si="9"/>
        <v>    Generar</v>
      </c>
      <c r="C361" s="404" t="str">
        <f t="shared" si="9"/>
        <v>    Generar</v>
      </c>
      <c r="D361" s="404" t="str">
        <f t="shared" si="9"/>
        <v>    Generar</v>
      </c>
      <c r="E361" s="404" t="str">
        <f t="shared" si="9"/>
        <v>    Generar</v>
      </c>
      <c r="F361" s="404" t="str">
        <f t="shared" si="10"/>
        <v>    Generar</v>
      </c>
      <c r="G361" s="404" t="str">
        <f t="shared" si="10"/>
        <v>    Generar</v>
      </c>
      <c r="H361" s="404" t="str">
        <f t="shared" si="10"/>
        <v>    Generar</v>
      </c>
      <c r="I361" s="404" t="str">
        <f t="shared" si="10"/>
        <v>    Generar</v>
      </c>
      <c r="J361" s="404" t="str">
        <f t="shared" si="22"/>
        <v>    Generar</v>
      </c>
      <c r="K361" s="404" t="str">
        <f t="shared" si="11"/>
        <v>    Generar</v>
      </c>
      <c r="X361" s="167">
        <f ca="1" t="shared" si="12"/>
        <v>873.4329080969798</v>
      </c>
      <c r="Y361" s="167">
        <f ca="1" t="shared" si="13"/>
        <v>944.7101610700731</v>
      </c>
      <c r="Z361" s="167">
        <f ca="1" t="shared" si="14"/>
        <v>959.6982900020212</v>
      </c>
      <c r="AA361" s="167">
        <f ca="1" t="shared" si="15"/>
        <v>1154.0289399332155</v>
      </c>
      <c r="AB361" s="167">
        <f ca="1" t="shared" si="16"/>
        <v>875.2176100862482</v>
      </c>
      <c r="AC361" s="167">
        <f ca="1" t="shared" si="17"/>
        <v>610.6799181317411</v>
      </c>
      <c r="AD361" s="167">
        <f ca="1" t="shared" si="18"/>
        <v>524.7126787133674</v>
      </c>
      <c r="AE361" s="167">
        <f ca="1" t="shared" si="19"/>
        <v>989.0769350070802</v>
      </c>
      <c r="AF361" s="167">
        <f ca="1" t="shared" si="20"/>
        <v>568.1915962409074</v>
      </c>
      <c r="AG361" s="167">
        <f ca="1" t="shared" si="21"/>
        <v>1487.83793285485</v>
      </c>
    </row>
    <row r="362" spans="1:33" ht="12.75">
      <c r="A362" s="403">
        <v>47</v>
      </c>
      <c r="B362" s="404" t="str">
        <f t="shared" si="9"/>
        <v>    Generar</v>
      </c>
      <c r="C362" s="404" t="str">
        <f t="shared" si="9"/>
        <v>    Generar</v>
      </c>
      <c r="D362" s="404" t="str">
        <f t="shared" si="9"/>
        <v>    Generar</v>
      </c>
      <c r="E362" s="404" t="str">
        <f t="shared" si="9"/>
        <v>    Generar</v>
      </c>
      <c r="F362" s="404" t="str">
        <f t="shared" si="10"/>
        <v>    Generar</v>
      </c>
      <c r="G362" s="404" t="str">
        <f t="shared" si="10"/>
        <v>    Generar</v>
      </c>
      <c r="H362" s="404" t="str">
        <f t="shared" si="10"/>
        <v>    Generar</v>
      </c>
      <c r="I362" s="404" t="str">
        <f t="shared" si="10"/>
        <v>    Generar</v>
      </c>
      <c r="J362" s="404" t="str">
        <f t="shared" si="22"/>
        <v>    Generar</v>
      </c>
      <c r="K362" s="404" t="str">
        <f t="shared" si="11"/>
        <v>    Generar</v>
      </c>
      <c r="X362" s="167">
        <f ca="1" t="shared" si="12"/>
        <v>450.11510231022754</v>
      </c>
      <c r="Y362" s="167">
        <f ca="1" t="shared" si="13"/>
        <v>631.7320751581054</v>
      </c>
      <c r="Z362" s="167">
        <f ca="1" t="shared" si="14"/>
        <v>1013.5729252211867</v>
      </c>
      <c r="AA362" s="167">
        <f ca="1" t="shared" si="15"/>
        <v>1337.7270993392924</v>
      </c>
      <c r="AB362" s="167">
        <f ca="1" t="shared" si="16"/>
        <v>501.28123990590706</v>
      </c>
      <c r="AC362" s="167">
        <f ca="1" t="shared" si="17"/>
        <v>745.6174931269044</v>
      </c>
      <c r="AD362" s="167">
        <f ca="1" t="shared" si="18"/>
        <v>548.9896319939054</v>
      </c>
      <c r="AE362" s="167">
        <f ca="1" t="shared" si="19"/>
        <v>296.8066329873079</v>
      </c>
      <c r="AF362" s="167">
        <f ca="1" t="shared" si="20"/>
        <v>378.3348003223084</v>
      </c>
      <c r="AG362" s="167">
        <f ca="1" t="shared" si="21"/>
        <v>1030.7482131227819</v>
      </c>
    </row>
    <row r="363" spans="1:33" ht="12.75">
      <c r="A363" s="403">
        <v>48</v>
      </c>
      <c r="B363" s="404" t="str">
        <f t="shared" si="9"/>
        <v>    Generar</v>
      </c>
      <c r="C363" s="404" t="str">
        <f t="shared" si="9"/>
        <v>    Generar</v>
      </c>
      <c r="D363" s="404" t="str">
        <f t="shared" si="9"/>
        <v>    Generar</v>
      </c>
      <c r="E363" s="404" t="str">
        <f t="shared" si="9"/>
        <v>    Generar</v>
      </c>
      <c r="F363" s="404" t="str">
        <f t="shared" si="10"/>
        <v>    Generar</v>
      </c>
      <c r="G363" s="404" t="str">
        <f t="shared" si="10"/>
        <v>    Generar</v>
      </c>
      <c r="H363" s="404" t="str">
        <f t="shared" si="10"/>
        <v>    Generar</v>
      </c>
      <c r="I363" s="404" t="str">
        <f t="shared" si="10"/>
        <v>    Generar</v>
      </c>
      <c r="J363" s="404" t="str">
        <f t="shared" si="22"/>
        <v>    Generar</v>
      </c>
      <c r="K363" s="404" t="str">
        <f t="shared" si="11"/>
        <v>    Generar</v>
      </c>
      <c r="X363" s="167">
        <f ca="1" t="shared" si="12"/>
        <v>507.4898704958855</v>
      </c>
      <c r="Y363" s="167">
        <f ca="1" t="shared" si="13"/>
        <v>948.7579329453974</v>
      </c>
      <c r="Z363" s="167">
        <f ca="1" t="shared" si="14"/>
        <v>1060.570416341784</v>
      </c>
      <c r="AA363" s="167">
        <f ca="1" t="shared" si="15"/>
        <v>1052.8654012760103</v>
      </c>
      <c r="AB363" s="167">
        <f ca="1" t="shared" si="16"/>
        <v>690.2001054725218</v>
      </c>
      <c r="AC363" s="167">
        <f ca="1" t="shared" si="17"/>
        <v>354.9657481570536</v>
      </c>
      <c r="AD363" s="167">
        <f ca="1" t="shared" si="18"/>
        <v>1087.9086530809516</v>
      </c>
      <c r="AE363" s="167">
        <f ca="1" t="shared" si="19"/>
        <v>833.9672948090168</v>
      </c>
      <c r="AF363" s="167">
        <f ca="1" t="shared" si="20"/>
        <v>1285.1346400367129</v>
      </c>
      <c r="AG363" s="167">
        <f ca="1" t="shared" si="21"/>
        <v>1243.490615179414</v>
      </c>
    </row>
    <row r="364" spans="1:33" ht="12.75">
      <c r="A364" s="403">
        <v>49</v>
      </c>
      <c r="B364" s="404" t="str">
        <f t="shared" si="9"/>
        <v>    Generar</v>
      </c>
      <c r="C364" s="404" t="str">
        <f t="shared" si="9"/>
        <v>    Generar</v>
      </c>
      <c r="D364" s="404" t="str">
        <f t="shared" si="9"/>
        <v>    Generar</v>
      </c>
      <c r="E364" s="404" t="str">
        <f t="shared" si="9"/>
        <v>    Generar</v>
      </c>
      <c r="F364" s="404" t="str">
        <f t="shared" si="10"/>
        <v>    Generar</v>
      </c>
      <c r="G364" s="404" t="str">
        <f t="shared" si="10"/>
        <v>    Generar</v>
      </c>
      <c r="H364" s="404" t="str">
        <f t="shared" si="10"/>
        <v>    Generar</v>
      </c>
      <c r="I364" s="404" t="str">
        <f t="shared" si="10"/>
        <v>    Generar</v>
      </c>
      <c r="J364" s="404" t="str">
        <f t="shared" si="22"/>
        <v>    Generar</v>
      </c>
      <c r="K364" s="404" t="str">
        <f t="shared" si="11"/>
        <v>    Generar</v>
      </c>
      <c r="X364" s="167">
        <f ca="1" t="shared" si="12"/>
        <v>700.0885109289093</v>
      </c>
      <c r="Y364" s="167">
        <f ca="1" t="shared" si="13"/>
        <v>1248.8741009786615</v>
      </c>
      <c r="Z364" s="167">
        <f ca="1" t="shared" si="14"/>
        <v>1344.4752727978553</v>
      </c>
      <c r="AA364" s="167">
        <f ca="1" t="shared" si="15"/>
        <v>818.6234601949668</v>
      </c>
      <c r="AB364" s="167">
        <f ca="1" t="shared" si="16"/>
        <v>1287.7632467604367</v>
      </c>
      <c r="AC364" s="167">
        <f ca="1" t="shared" si="17"/>
        <v>306.73864973362805</v>
      </c>
      <c r="AD364" s="167">
        <f ca="1" t="shared" si="18"/>
        <v>593.1970105408534</v>
      </c>
      <c r="AE364" s="167">
        <f ca="1" t="shared" si="19"/>
        <v>896.6185070317503</v>
      </c>
      <c r="AF364" s="167">
        <f ca="1" t="shared" si="20"/>
        <v>731.7248772258022</v>
      </c>
      <c r="AG364" s="167">
        <f ca="1" t="shared" si="21"/>
        <v>1019.8835155834087</v>
      </c>
    </row>
    <row r="365" spans="1:33" ht="12.75">
      <c r="A365" s="403">
        <v>50</v>
      </c>
      <c r="B365" s="404" t="str">
        <f t="shared" si="9"/>
        <v>    Generar</v>
      </c>
      <c r="C365" s="404" t="str">
        <f t="shared" si="9"/>
        <v>    Generar</v>
      </c>
      <c r="D365" s="404" t="str">
        <f t="shared" si="9"/>
        <v>    Generar</v>
      </c>
      <c r="E365" s="404" t="str">
        <f t="shared" si="9"/>
        <v>    Generar</v>
      </c>
      <c r="F365" s="404" t="str">
        <f t="shared" si="10"/>
        <v>    Generar</v>
      </c>
      <c r="G365" s="404" t="str">
        <f t="shared" si="10"/>
        <v>    Generar</v>
      </c>
      <c r="H365" s="404" t="str">
        <f t="shared" si="10"/>
        <v>    Generar</v>
      </c>
      <c r="I365" s="404" t="str">
        <f t="shared" si="10"/>
        <v>    Generar</v>
      </c>
      <c r="J365" s="404" t="str">
        <f t="shared" si="22"/>
        <v>    Generar</v>
      </c>
      <c r="K365" s="404" t="str">
        <f t="shared" si="11"/>
        <v>    Generar</v>
      </c>
      <c r="X365" s="167">
        <f ca="1" t="shared" si="12"/>
        <v>627.0460809332242</v>
      </c>
      <c r="Y365" s="167">
        <f ca="1" t="shared" si="13"/>
        <v>579.895983432549</v>
      </c>
      <c r="Z365" s="167">
        <f ca="1" t="shared" si="14"/>
        <v>1067.5469183732284</v>
      </c>
      <c r="AA365" s="167">
        <f ca="1" t="shared" si="15"/>
        <v>488.79262000738555</v>
      </c>
      <c r="AB365" s="167">
        <f ca="1" t="shared" si="16"/>
        <v>793.3838061753106</v>
      </c>
      <c r="AC365" s="167">
        <f ca="1" t="shared" si="17"/>
        <v>1103.018929839325</v>
      </c>
      <c r="AD365" s="167">
        <f ca="1" t="shared" si="18"/>
        <v>1239.243801564787</v>
      </c>
      <c r="AE365" s="167">
        <f ca="1" t="shared" si="19"/>
        <v>565.3467600155475</v>
      </c>
      <c r="AF365" s="167">
        <f ca="1" t="shared" si="20"/>
        <v>947.9376515788864</v>
      </c>
      <c r="AG365" s="167">
        <f ca="1" t="shared" si="21"/>
        <v>683.5673719083209</v>
      </c>
    </row>
    <row r="366" spans="1:33" ht="12.75">
      <c r="A366" s="403">
        <v>51</v>
      </c>
      <c r="B366" s="404" t="str">
        <f t="shared" si="9"/>
        <v>    Generar</v>
      </c>
      <c r="C366" s="404" t="str">
        <f t="shared" si="9"/>
        <v>    Generar</v>
      </c>
      <c r="D366" s="404" t="str">
        <f t="shared" si="9"/>
        <v>    Generar</v>
      </c>
      <c r="E366" s="404" t="str">
        <f t="shared" si="9"/>
        <v>    Generar</v>
      </c>
      <c r="F366" s="404" t="str">
        <f t="shared" si="10"/>
        <v>    Generar</v>
      </c>
      <c r="G366" s="404" t="str">
        <f t="shared" si="10"/>
        <v>    Generar</v>
      </c>
      <c r="H366" s="404" t="str">
        <f t="shared" si="10"/>
        <v>    Generar</v>
      </c>
      <c r="I366" s="404" t="str">
        <f t="shared" si="10"/>
        <v>    Generar</v>
      </c>
      <c r="J366" s="404" t="str">
        <f t="shared" si="22"/>
        <v>    Generar</v>
      </c>
      <c r="K366" s="404" t="str">
        <f t="shared" si="11"/>
        <v>    Generar</v>
      </c>
      <c r="X366" s="167">
        <f ca="1" t="shared" si="12"/>
        <v>756.1237782001581</v>
      </c>
      <c r="Y366" s="167">
        <f ca="1" t="shared" si="13"/>
        <v>592.2014228730351</v>
      </c>
      <c r="Z366" s="167">
        <f ca="1" t="shared" si="14"/>
        <v>883.2281378415923</v>
      </c>
      <c r="AA366" s="167">
        <f ca="1" t="shared" si="15"/>
        <v>700.6641568192957</v>
      </c>
      <c r="AB366" s="167">
        <f ca="1" t="shared" si="16"/>
        <v>844.1463660496195</v>
      </c>
      <c r="AC366" s="167">
        <f ca="1" t="shared" si="17"/>
        <v>900.6692531861183</v>
      </c>
      <c r="AD366" s="167">
        <f ca="1" t="shared" si="18"/>
        <v>674.1623128340688</v>
      </c>
      <c r="AE366" s="167">
        <f ca="1" t="shared" si="19"/>
        <v>1445.2015961006823</v>
      </c>
      <c r="AF366" s="167">
        <f ca="1" t="shared" si="20"/>
        <v>713.737124051834</v>
      </c>
      <c r="AG366" s="167">
        <f ca="1" t="shared" si="21"/>
        <v>1211.6386219896367</v>
      </c>
    </row>
    <row r="367" spans="1:33" ht="12.75">
      <c r="A367" s="403">
        <v>52</v>
      </c>
      <c r="B367" s="404" t="str">
        <f t="shared" si="9"/>
        <v>    Generar</v>
      </c>
      <c r="C367" s="404" t="str">
        <f t="shared" si="9"/>
        <v>    Generar</v>
      </c>
      <c r="D367" s="404" t="str">
        <f t="shared" si="9"/>
        <v>    Generar</v>
      </c>
      <c r="E367" s="404" t="str">
        <f t="shared" si="9"/>
        <v>    Generar</v>
      </c>
      <c r="F367" s="404" t="str">
        <f t="shared" si="10"/>
        <v>    Generar</v>
      </c>
      <c r="G367" s="404" t="str">
        <f t="shared" si="10"/>
        <v>    Generar</v>
      </c>
      <c r="H367" s="404" t="str">
        <f t="shared" si="10"/>
        <v>    Generar</v>
      </c>
      <c r="I367" s="404" t="str">
        <f t="shared" si="10"/>
        <v>    Generar</v>
      </c>
      <c r="J367" s="404" t="str">
        <f t="shared" si="22"/>
        <v>    Generar</v>
      </c>
      <c r="K367" s="404" t="str">
        <f t="shared" si="11"/>
        <v>    Generar</v>
      </c>
      <c r="X367" s="167">
        <f ca="1" t="shared" si="12"/>
        <v>729.1359584743016</v>
      </c>
      <c r="Y367" s="167">
        <f ca="1" t="shared" si="13"/>
        <v>903.0304506977861</v>
      </c>
      <c r="Z367" s="167">
        <f ca="1" t="shared" si="14"/>
        <v>1061.6994348986796</v>
      </c>
      <c r="AA367" s="167">
        <f ca="1" t="shared" si="15"/>
        <v>1175.8349133593854</v>
      </c>
      <c r="AB367" s="167">
        <f ca="1" t="shared" si="16"/>
        <v>909.6654258835772</v>
      </c>
      <c r="AC367" s="167">
        <f ca="1" t="shared" si="17"/>
        <v>715.6841223583814</v>
      </c>
      <c r="AD367" s="167">
        <f ca="1" t="shared" si="18"/>
        <v>773.256280579255</v>
      </c>
      <c r="AE367" s="167">
        <f ca="1" t="shared" si="19"/>
        <v>1055.7697476393441</v>
      </c>
      <c r="AF367" s="167">
        <f ca="1" t="shared" si="20"/>
        <v>793.1438112127396</v>
      </c>
      <c r="AG367" s="167">
        <f ca="1" t="shared" si="21"/>
        <v>781.3210269027072</v>
      </c>
    </row>
    <row r="368" spans="1:33" ht="12.75">
      <c r="A368" s="403">
        <v>53</v>
      </c>
      <c r="B368" s="404" t="str">
        <f t="shared" si="9"/>
        <v>    Generar</v>
      </c>
      <c r="C368" s="404" t="str">
        <f t="shared" si="9"/>
        <v>    Generar</v>
      </c>
      <c r="D368" s="404" t="str">
        <f t="shared" si="9"/>
        <v>    Generar</v>
      </c>
      <c r="E368" s="404" t="str">
        <f t="shared" si="9"/>
        <v>    Generar</v>
      </c>
      <c r="F368" s="404" t="str">
        <f t="shared" si="10"/>
        <v>    Generar</v>
      </c>
      <c r="G368" s="404" t="str">
        <f t="shared" si="10"/>
        <v>    Generar</v>
      </c>
      <c r="H368" s="404" t="str">
        <f t="shared" si="10"/>
        <v>    Generar</v>
      </c>
      <c r="I368" s="404" t="str">
        <f t="shared" si="10"/>
        <v>    Generar</v>
      </c>
      <c r="J368" s="404" t="str">
        <f t="shared" si="22"/>
        <v>    Generar</v>
      </c>
      <c r="K368" s="404" t="str">
        <f t="shared" si="11"/>
        <v>    Generar</v>
      </c>
      <c r="X368" s="167">
        <f ca="1" t="shared" si="12"/>
        <v>175.28364566614323</v>
      </c>
      <c r="Y368" s="167">
        <f ca="1" t="shared" si="13"/>
        <v>975.1928776138092</v>
      </c>
      <c r="Z368" s="167">
        <f ca="1" t="shared" si="14"/>
        <v>911.4694856162591</v>
      </c>
      <c r="AA368" s="167">
        <f ca="1" t="shared" si="15"/>
        <v>628.9237848287128</v>
      </c>
      <c r="AB368" s="167">
        <f ca="1" t="shared" si="16"/>
        <v>841.6279979063313</v>
      </c>
      <c r="AC368" s="167">
        <f ca="1" t="shared" si="17"/>
        <v>965.4431098991909</v>
      </c>
      <c r="AD368" s="167">
        <f ca="1" t="shared" si="18"/>
        <v>1213.8182834444424</v>
      </c>
      <c r="AE368" s="167">
        <f ca="1" t="shared" si="19"/>
        <v>1021.1987173885219</v>
      </c>
      <c r="AF368" s="167">
        <f ca="1" t="shared" si="20"/>
        <v>657.5201284433091</v>
      </c>
      <c r="AG368" s="167">
        <f ca="1" t="shared" si="21"/>
        <v>622.8152394047947</v>
      </c>
    </row>
    <row r="369" spans="1:33" ht="12.75">
      <c r="A369" s="403">
        <v>54</v>
      </c>
      <c r="B369" s="404" t="str">
        <f t="shared" si="9"/>
        <v>    Generar</v>
      </c>
      <c r="C369" s="404" t="str">
        <f t="shared" si="9"/>
        <v>    Generar</v>
      </c>
      <c r="D369" s="404" t="str">
        <f t="shared" si="9"/>
        <v>    Generar</v>
      </c>
      <c r="E369" s="404" t="str">
        <f t="shared" si="9"/>
        <v>    Generar</v>
      </c>
      <c r="F369" s="404" t="str">
        <f t="shared" si="10"/>
        <v>    Generar</v>
      </c>
      <c r="G369" s="404" t="str">
        <f t="shared" si="10"/>
        <v>    Generar</v>
      </c>
      <c r="H369" s="404" t="str">
        <f t="shared" si="10"/>
        <v>    Generar</v>
      </c>
      <c r="I369" s="404" t="str">
        <f t="shared" si="10"/>
        <v>    Generar</v>
      </c>
      <c r="J369" s="404" t="str">
        <f t="shared" si="22"/>
        <v>    Generar</v>
      </c>
      <c r="K369" s="404" t="str">
        <f t="shared" si="11"/>
        <v>    Generar</v>
      </c>
      <c r="X369" s="167">
        <f ca="1" t="shared" si="12"/>
        <v>1481.1042605216703</v>
      </c>
      <c r="Y369" s="167">
        <f ca="1" t="shared" si="13"/>
        <v>666.0443396296458</v>
      </c>
      <c r="Z369" s="167">
        <f ca="1" t="shared" si="14"/>
        <v>754.1346925295918</v>
      </c>
      <c r="AA369" s="167">
        <f ca="1" t="shared" si="15"/>
        <v>839.7873326997677</v>
      </c>
      <c r="AB369" s="167">
        <f ca="1" t="shared" si="16"/>
        <v>598.4030152925498</v>
      </c>
      <c r="AC369" s="167">
        <f ca="1" t="shared" si="17"/>
        <v>749.3150641672054</v>
      </c>
      <c r="AD369" s="167">
        <f ca="1" t="shared" si="18"/>
        <v>570.4476805529516</v>
      </c>
      <c r="AE369" s="167">
        <f ca="1" t="shared" si="19"/>
        <v>757.5441051002772</v>
      </c>
      <c r="AF369" s="167">
        <f ca="1" t="shared" si="20"/>
        <v>-101.06047840379995</v>
      </c>
      <c r="AG369" s="167">
        <f ca="1" t="shared" si="21"/>
        <v>795.7227833785313</v>
      </c>
    </row>
    <row r="370" spans="1:33" ht="12.75">
      <c r="A370" s="403">
        <v>55</v>
      </c>
      <c r="B370" s="404" t="str">
        <f t="shared" si="9"/>
        <v>    Generar</v>
      </c>
      <c r="C370" s="404" t="str">
        <f t="shared" si="9"/>
        <v>    Generar</v>
      </c>
      <c r="D370" s="404" t="str">
        <f t="shared" si="9"/>
        <v>    Generar</v>
      </c>
      <c r="E370" s="404" t="str">
        <f t="shared" si="9"/>
        <v>    Generar</v>
      </c>
      <c r="F370" s="404" t="str">
        <f t="shared" si="10"/>
        <v>    Generar</v>
      </c>
      <c r="G370" s="404" t="str">
        <f t="shared" si="10"/>
        <v>    Generar</v>
      </c>
      <c r="H370" s="404" t="str">
        <f t="shared" si="10"/>
        <v>    Generar</v>
      </c>
      <c r="I370" s="404" t="str">
        <f t="shared" si="10"/>
        <v>    Generar</v>
      </c>
      <c r="J370" s="404" t="str">
        <f t="shared" si="22"/>
        <v>    Generar</v>
      </c>
      <c r="K370" s="404" t="str">
        <f t="shared" si="11"/>
        <v>    Generar</v>
      </c>
      <c r="X370" s="167">
        <f ca="1" t="shared" si="12"/>
        <v>705.0986007621882</v>
      </c>
      <c r="Y370" s="167">
        <f ca="1" t="shared" si="13"/>
        <v>1041.247705299378</v>
      </c>
      <c r="Z370" s="167">
        <f ca="1" t="shared" si="14"/>
        <v>312.74915620260356</v>
      </c>
      <c r="AA370" s="167">
        <f ca="1" t="shared" si="15"/>
        <v>555.0029802113535</v>
      </c>
      <c r="AB370" s="167">
        <f ca="1" t="shared" si="16"/>
        <v>1172.2603915060447</v>
      </c>
      <c r="AC370" s="167">
        <f ca="1" t="shared" si="17"/>
        <v>97.54847673295001</v>
      </c>
      <c r="AD370" s="167">
        <f ca="1" t="shared" si="18"/>
        <v>548.6066149140909</v>
      </c>
      <c r="AE370" s="167">
        <f ca="1" t="shared" si="19"/>
        <v>653.2066680770106</v>
      </c>
      <c r="AF370" s="167">
        <f ca="1" t="shared" si="20"/>
        <v>827.6400260571933</v>
      </c>
      <c r="AG370" s="167">
        <f ca="1" t="shared" si="21"/>
        <v>661.7109368434411</v>
      </c>
    </row>
    <row r="371" spans="1:33" ht="12.75">
      <c r="A371" s="403">
        <v>56</v>
      </c>
      <c r="B371" s="404" t="str">
        <f t="shared" si="9"/>
        <v>    Generar</v>
      </c>
      <c r="C371" s="404" t="str">
        <f t="shared" si="9"/>
        <v>    Generar</v>
      </c>
      <c r="D371" s="404" t="str">
        <f t="shared" si="9"/>
        <v>    Generar</v>
      </c>
      <c r="E371" s="404" t="str">
        <f t="shared" si="9"/>
        <v>    Generar</v>
      </c>
      <c r="F371" s="404" t="str">
        <f t="shared" si="10"/>
        <v>    Generar</v>
      </c>
      <c r="G371" s="404" t="str">
        <f t="shared" si="10"/>
        <v>    Generar</v>
      </c>
      <c r="H371" s="404" t="str">
        <f t="shared" si="10"/>
        <v>    Generar</v>
      </c>
      <c r="I371" s="404" t="str">
        <f t="shared" si="10"/>
        <v>    Generar</v>
      </c>
      <c r="J371" s="404" t="str">
        <f t="shared" si="22"/>
        <v>    Generar</v>
      </c>
      <c r="K371" s="404" t="str">
        <f t="shared" si="11"/>
        <v>    Generar</v>
      </c>
      <c r="X371" s="167">
        <f ca="1" t="shared" si="12"/>
        <v>724.0141852355192</v>
      </c>
      <c r="Y371" s="167">
        <f ca="1" t="shared" si="13"/>
        <v>584.2883557782097</v>
      </c>
      <c r="Z371" s="167">
        <f ca="1" t="shared" si="14"/>
        <v>595.426647504735</v>
      </c>
      <c r="AA371" s="167">
        <f ca="1" t="shared" si="15"/>
        <v>303.2974066092713</v>
      </c>
      <c r="AB371" s="167">
        <f ca="1" t="shared" si="16"/>
        <v>1396.7663227768928</v>
      </c>
      <c r="AC371" s="167">
        <f ca="1" t="shared" si="17"/>
        <v>566.8500927951798</v>
      </c>
      <c r="AD371" s="167">
        <f ca="1" t="shared" si="18"/>
        <v>1396.7602656049098</v>
      </c>
      <c r="AE371" s="167">
        <f ca="1" t="shared" si="19"/>
        <v>1339.928131491581</v>
      </c>
      <c r="AF371" s="167">
        <f ca="1" t="shared" si="20"/>
        <v>884.9992424010213</v>
      </c>
      <c r="AG371" s="167">
        <f ca="1" t="shared" si="21"/>
        <v>812.6245359656247</v>
      </c>
    </row>
    <row r="372" spans="1:33" ht="12.75">
      <c r="A372" s="403">
        <v>57</v>
      </c>
      <c r="B372" s="404" t="str">
        <f t="shared" si="9"/>
        <v>    Generar</v>
      </c>
      <c r="C372" s="404" t="str">
        <f t="shared" si="9"/>
        <v>    Generar</v>
      </c>
      <c r="D372" s="404" t="str">
        <f t="shared" si="9"/>
        <v>    Generar</v>
      </c>
      <c r="E372" s="404" t="str">
        <f t="shared" si="9"/>
        <v>    Generar</v>
      </c>
      <c r="F372" s="404" t="str">
        <f t="shared" si="10"/>
        <v>    Generar</v>
      </c>
      <c r="G372" s="404" t="str">
        <f t="shared" si="10"/>
        <v>    Generar</v>
      </c>
      <c r="H372" s="404" t="str">
        <f t="shared" si="10"/>
        <v>    Generar</v>
      </c>
      <c r="I372" s="404" t="str">
        <f t="shared" si="10"/>
        <v>    Generar</v>
      </c>
      <c r="J372" s="404" t="str">
        <f t="shared" si="22"/>
        <v>    Generar</v>
      </c>
      <c r="K372" s="404" t="str">
        <f t="shared" si="11"/>
        <v>    Generar</v>
      </c>
      <c r="X372" s="167">
        <f ca="1" t="shared" si="12"/>
        <v>1142.0641304223302</v>
      </c>
      <c r="Y372" s="167">
        <f ca="1" t="shared" si="13"/>
        <v>537.1633467026915</v>
      </c>
      <c r="Z372" s="167">
        <f ca="1" t="shared" si="14"/>
        <v>884.9227098096212</v>
      </c>
      <c r="AA372" s="167">
        <f ca="1" t="shared" si="15"/>
        <v>586.8820064350987</v>
      </c>
      <c r="AB372" s="167">
        <f ca="1" t="shared" si="16"/>
        <v>896.8229175075447</v>
      </c>
      <c r="AC372" s="167">
        <f ca="1" t="shared" si="17"/>
        <v>1001.8536772528728</v>
      </c>
      <c r="AD372" s="167">
        <f ca="1" t="shared" si="18"/>
        <v>604.0993972132678</v>
      </c>
      <c r="AE372" s="167">
        <f ca="1" t="shared" si="19"/>
        <v>1216.1711016259478</v>
      </c>
      <c r="AF372" s="167">
        <f ca="1" t="shared" si="20"/>
        <v>768.0633713621162</v>
      </c>
      <c r="AG372" s="167">
        <f ca="1" t="shared" si="21"/>
        <v>772.6814213837456</v>
      </c>
    </row>
    <row r="373" spans="1:33" ht="12.75">
      <c r="A373" s="403">
        <v>58</v>
      </c>
      <c r="B373" s="404" t="str">
        <f t="shared" si="9"/>
        <v>    Generar</v>
      </c>
      <c r="C373" s="404" t="str">
        <f t="shared" si="9"/>
        <v>    Generar</v>
      </c>
      <c r="D373" s="404" t="str">
        <f t="shared" si="9"/>
        <v>    Generar</v>
      </c>
      <c r="E373" s="404" t="str">
        <f t="shared" si="9"/>
        <v>    Generar</v>
      </c>
      <c r="F373" s="404" t="str">
        <f t="shared" si="10"/>
        <v>    Generar</v>
      </c>
      <c r="G373" s="404" t="str">
        <f t="shared" si="10"/>
        <v>    Generar</v>
      </c>
      <c r="H373" s="404" t="str">
        <f t="shared" si="10"/>
        <v>    Generar</v>
      </c>
      <c r="I373" s="404" t="str">
        <f t="shared" si="10"/>
        <v>    Generar</v>
      </c>
      <c r="J373" s="404" t="str">
        <f t="shared" si="22"/>
        <v>    Generar</v>
      </c>
      <c r="K373" s="404" t="str">
        <f t="shared" si="11"/>
        <v>    Generar</v>
      </c>
      <c r="X373" s="167">
        <f ca="1" t="shared" si="12"/>
        <v>1014.7940037925694</v>
      </c>
      <c r="Y373" s="167">
        <f ca="1" t="shared" si="13"/>
        <v>465.95790459923757</v>
      </c>
      <c r="Z373" s="167">
        <f ca="1" t="shared" si="14"/>
        <v>858.8980186349421</v>
      </c>
      <c r="AA373" s="167">
        <f ca="1" t="shared" si="15"/>
        <v>861.3012392537785</v>
      </c>
      <c r="AB373" s="167">
        <f ca="1" t="shared" si="16"/>
        <v>1348.4620421148811</v>
      </c>
      <c r="AC373" s="167">
        <f ca="1" t="shared" si="17"/>
        <v>558.6905656614933</v>
      </c>
      <c r="AD373" s="167">
        <f ca="1" t="shared" si="18"/>
        <v>1056.5862451735372</v>
      </c>
      <c r="AE373" s="167">
        <f ca="1" t="shared" si="19"/>
        <v>654.6262900458199</v>
      </c>
      <c r="AF373" s="167">
        <f ca="1" t="shared" si="20"/>
        <v>1020.504886067659</v>
      </c>
      <c r="AG373" s="167">
        <f ca="1" t="shared" si="21"/>
        <v>972.3061899565575</v>
      </c>
    </row>
    <row r="374" spans="1:33" ht="12.75">
      <c r="A374" s="403">
        <v>59</v>
      </c>
      <c r="B374" s="404" t="str">
        <f t="shared" si="9"/>
        <v>    Generar</v>
      </c>
      <c r="C374" s="404" t="str">
        <f t="shared" si="9"/>
        <v>    Generar</v>
      </c>
      <c r="D374" s="404" t="str">
        <f t="shared" si="9"/>
        <v>    Generar</v>
      </c>
      <c r="E374" s="404" t="str">
        <f t="shared" si="9"/>
        <v>    Generar</v>
      </c>
      <c r="F374" s="404" t="str">
        <f t="shared" si="10"/>
        <v>    Generar</v>
      </c>
      <c r="G374" s="404" t="str">
        <f t="shared" si="10"/>
        <v>    Generar</v>
      </c>
      <c r="H374" s="404" t="str">
        <f t="shared" si="10"/>
        <v>    Generar</v>
      </c>
      <c r="I374" s="404" t="str">
        <f t="shared" si="10"/>
        <v>    Generar</v>
      </c>
      <c r="J374" s="404" t="str">
        <f t="shared" si="22"/>
        <v>    Generar</v>
      </c>
      <c r="K374" s="404" t="str">
        <f t="shared" si="11"/>
        <v>    Generar</v>
      </c>
      <c r="X374" s="167">
        <f ca="1" t="shared" si="12"/>
        <v>1253.3936190603536</v>
      </c>
      <c r="Y374" s="167">
        <f ca="1" t="shared" si="13"/>
        <v>999.7885684881944</v>
      </c>
      <c r="Z374" s="167">
        <f ca="1" t="shared" si="14"/>
        <v>71.93573636021233</v>
      </c>
      <c r="AA374" s="167">
        <f ca="1" t="shared" si="15"/>
        <v>253.60633282618699</v>
      </c>
      <c r="AB374" s="167">
        <f ca="1" t="shared" si="16"/>
        <v>486.1435513772521</v>
      </c>
      <c r="AC374" s="167">
        <f ca="1" t="shared" si="17"/>
        <v>767.4619546821434</v>
      </c>
      <c r="AD374" s="167">
        <f ca="1" t="shared" si="18"/>
        <v>1261.9225519913089</v>
      </c>
      <c r="AE374" s="167">
        <f ca="1" t="shared" si="19"/>
        <v>894.8049498101133</v>
      </c>
      <c r="AF374" s="167">
        <f ca="1" t="shared" si="20"/>
        <v>1140.6198329964834</v>
      </c>
      <c r="AG374" s="167">
        <f ca="1" t="shared" si="21"/>
        <v>830.1942234893753</v>
      </c>
    </row>
    <row r="375" spans="1:33" ht="12.75">
      <c r="A375" s="403">
        <v>60</v>
      </c>
      <c r="B375" s="404" t="str">
        <f t="shared" si="9"/>
        <v>    Generar</v>
      </c>
      <c r="C375" s="404" t="str">
        <f t="shared" si="9"/>
        <v>    Generar</v>
      </c>
      <c r="D375" s="404" t="str">
        <f t="shared" si="9"/>
        <v>    Generar</v>
      </c>
      <c r="E375" s="404" t="str">
        <f t="shared" si="9"/>
        <v>    Generar</v>
      </c>
      <c r="F375" s="404" t="str">
        <f t="shared" si="10"/>
        <v>    Generar</v>
      </c>
      <c r="G375" s="404" t="str">
        <f t="shared" si="10"/>
        <v>    Generar</v>
      </c>
      <c r="H375" s="404" t="str">
        <f t="shared" si="10"/>
        <v>    Generar</v>
      </c>
      <c r="I375" s="404" t="str">
        <f t="shared" si="10"/>
        <v>    Generar</v>
      </c>
      <c r="J375" s="404" t="str">
        <f t="shared" si="22"/>
        <v>    Generar</v>
      </c>
      <c r="K375" s="404" t="str">
        <f t="shared" si="11"/>
        <v>    Generar</v>
      </c>
      <c r="X375" s="167">
        <f ca="1" t="shared" si="12"/>
        <v>1254.074330044427</v>
      </c>
      <c r="Y375" s="167">
        <f ca="1" t="shared" si="13"/>
        <v>1012.186471275551</v>
      </c>
      <c r="Z375" s="167">
        <f ca="1" t="shared" si="14"/>
        <v>836.7429757289407</v>
      </c>
      <c r="AA375" s="167">
        <f ca="1" t="shared" si="15"/>
        <v>732.2836533545243</v>
      </c>
      <c r="AB375" s="167">
        <f ca="1" t="shared" si="16"/>
        <v>989.3503031143987</v>
      </c>
      <c r="AC375" s="167">
        <f ca="1" t="shared" si="17"/>
        <v>581.7148442732007</v>
      </c>
      <c r="AD375" s="167">
        <f ca="1" t="shared" si="18"/>
        <v>908.8609583096667</v>
      </c>
      <c r="AE375" s="167">
        <f ca="1" t="shared" si="19"/>
        <v>1070.743339041427</v>
      </c>
      <c r="AF375" s="167">
        <f ca="1" t="shared" si="20"/>
        <v>992.0252454262272</v>
      </c>
      <c r="AG375" s="167">
        <f ca="1" t="shared" si="21"/>
        <v>1267.939661320885</v>
      </c>
    </row>
    <row r="376" spans="1:33" ht="12.75">
      <c r="A376" s="403">
        <v>61</v>
      </c>
      <c r="B376" s="404" t="str">
        <f t="shared" si="9"/>
        <v>    Generar</v>
      </c>
      <c r="C376" s="404" t="str">
        <f t="shared" si="9"/>
        <v>    Generar</v>
      </c>
      <c r="D376" s="404" t="str">
        <f t="shared" si="9"/>
        <v>    Generar</v>
      </c>
      <c r="E376" s="404" t="str">
        <f t="shared" si="9"/>
        <v>    Generar</v>
      </c>
      <c r="F376" s="404" t="str">
        <f t="shared" si="10"/>
        <v>    Generar</v>
      </c>
      <c r="G376" s="404" t="str">
        <f t="shared" si="10"/>
        <v>    Generar</v>
      </c>
      <c r="H376" s="404" t="str">
        <f t="shared" si="10"/>
        <v>    Generar</v>
      </c>
      <c r="I376" s="404" t="str">
        <f t="shared" si="10"/>
        <v>    Generar</v>
      </c>
      <c r="J376" s="404" t="str">
        <f t="shared" si="22"/>
        <v>    Generar</v>
      </c>
      <c r="K376" s="404" t="str">
        <f t="shared" si="11"/>
        <v>    Generar</v>
      </c>
      <c r="X376" s="167">
        <f ca="1" t="shared" si="12"/>
        <v>855.5613779284727</v>
      </c>
      <c r="Y376" s="167">
        <f ca="1" t="shared" si="13"/>
        <v>589.7284777607458</v>
      </c>
      <c r="Z376" s="167">
        <f ca="1" t="shared" si="14"/>
        <v>1079.809711961031</v>
      </c>
      <c r="AA376" s="167">
        <f ca="1" t="shared" si="15"/>
        <v>621.7956580387087</v>
      </c>
      <c r="AB376" s="167">
        <f ca="1" t="shared" si="16"/>
        <v>599.6858094863262</v>
      </c>
      <c r="AC376" s="167">
        <f ca="1" t="shared" si="17"/>
        <v>803.5753788031792</v>
      </c>
      <c r="AD376" s="167">
        <f ca="1" t="shared" si="18"/>
        <v>1246.309279547036</v>
      </c>
      <c r="AE376" s="167">
        <f ca="1" t="shared" si="19"/>
        <v>866.6505102977235</v>
      </c>
      <c r="AF376" s="167">
        <f ca="1" t="shared" si="20"/>
        <v>444.0356730748953</v>
      </c>
      <c r="AG376" s="167">
        <f ca="1" t="shared" si="21"/>
        <v>441.76456860994665</v>
      </c>
    </row>
    <row r="377" spans="1:33" ht="12.75">
      <c r="A377" s="403">
        <v>62</v>
      </c>
      <c r="B377" s="404" t="str">
        <f t="shared" si="9"/>
        <v>    Generar</v>
      </c>
      <c r="C377" s="404" t="str">
        <f t="shared" si="9"/>
        <v>    Generar</v>
      </c>
      <c r="D377" s="404" t="str">
        <f t="shared" si="9"/>
        <v>    Generar</v>
      </c>
      <c r="E377" s="404" t="str">
        <f t="shared" si="9"/>
        <v>    Generar</v>
      </c>
      <c r="F377" s="404" t="str">
        <f t="shared" si="10"/>
        <v>    Generar</v>
      </c>
      <c r="G377" s="404" t="str">
        <f t="shared" si="10"/>
        <v>    Generar</v>
      </c>
      <c r="H377" s="404" t="str">
        <f t="shared" si="10"/>
        <v>    Generar</v>
      </c>
      <c r="I377" s="404" t="str">
        <f t="shared" si="10"/>
        <v>    Generar</v>
      </c>
      <c r="J377" s="404" t="str">
        <f t="shared" si="22"/>
        <v>    Generar</v>
      </c>
      <c r="K377" s="404" t="str">
        <f t="shared" si="11"/>
        <v>    Generar</v>
      </c>
      <c r="X377" s="167">
        <f ca="1" t="shared" si="12"/>
        <v>949.2093379444117</v>
      </c>
      <c r="Y377" s="167">
        <f ca="1" t="shared" si="13"/>
        <v>1291.443173562173</v>
      </c>
      <c r="Z377" s="167">
        <f ca="1" t="shared" si="14"/>
        <v>1045.864089923568</v>
      </c>
      <c r="AA377" s="167">
        <f ca="1" t="shared" si="15"/>
        <v>1047.1950701632911</v>
      </c>
      <c r="AB377" s="167">
        <f ca="1" t="shared" si="16"/>
        <v>1020.2257028272772</v>
      </c>
      <c r="AC377" s="167">
        <f ca="1" t="shared" si="17"/>
        <v>343.84163219299927</v>
      </c>
      <c r="AD377" s="167">
        <f ca="1" t="shared" si="18"/>
        <v>795.6232376711987</v>
      </c>
      <c r="AE377" s="167">
        <f ca="1" t="shared" si="19"/>
        <v>489.98519501100395</v>
      </c>
      <c r="AF377" s="167">
        <f ca="1" t="shared" si="20"/>
        <v>605.5605574503309</v>
      </c>
      <c r="AG377" s="167">
        <f ca="1" t="shared" si="21"/>
        <v>457.0449094290329</v>
      </c>
    </row>
    <row r="378" spans="1:33" ht="12.75">
      <c r="A378" s="403">
        <v>63</v>
      </c>
      <c r="B378" s="404" t="str">
        <f t="shared" si="9"/>
        <v>    Generar</v>
      </c>
      <c r="C378" s="404" t="str">
        <f t="shared" si="9"/>
        <v>    Generar</v>
      </c>
      <c r="D378" s="404" t="str">
        <f t="shared" si="9"/>
        <v>    Generar</v>
      </c>
      <c r="E378" s="404" t="str">
        <f t="shared" si="9"/>
        <v>    Generar</v>
      </c>
      <c r="F378" s="404" t="str">
        <f t="shared" si="10"/>
        <v>    Generar</v>
      </c>
      <c r="G378" s="404" t="str">
        <f t="shared" si="10"/>
        <v>    Generar</v>
      </c>
      <c r="H378" s="404" t="str">
        <f t="shared" si="10"/>
        <v>    Generar</v>
      </c>
      <c r="I378" s="404" t="str">
        <f t="shared" si="10"/>
        <v>    Generar</v>
      </c>
      <c r="J378" s="404" t="str">
        <f t="shared" si="22"/>
        <v>    Generar</v>
      </c>
      <c r="K378" s="404" t="str">
        <f t="shared" si="11"/>
        <v>    Generar</v>
      </c>
      <c r="X378" s="167">
        <f ca="1" t="shared" si="12"/>
        <v>907.6992126172825</v>
      </c>
      <c r="Y378" s="167">
        <f ca="1" t="shared" si="13"/>
        <v>793.5673459522216</v>
      </c>
      <c r="Z378" s="167">
        <f ca="1" t="shared" si="14"/>
        <v>983.332070752831</v>
      </c>
      <c r="AA378" s="167">
        <f ca="1" t="shared" si="15"/>
        <v>1335.7468376029772</v>
      </c>
      <c r="AB378" s="167">
        <f ca="1" t="shared" si="16"/>
        <v>451.08285208996426</v>
      </c>
      <c r="AC378" s="167">
        <f ca="1" t="shared" si="17"/>
        <v>179.05573851439544</v>
      </c>
      <c r="AD378" s="167">
        <f ca="1" t="shared" si="18"/>
        <v>922.3706611205396</v>
      </c>
      <c r="AE378" s="167">
        <f ca="1" t="shared" si="19"/>
        <v>967.9408024288066</v>
      </c>
      <c r="AF378" s="167">
        <f ca="1" t="shared" si="20"/>
        <v>644.6657636692577</v>
      </c>
      <c r="AG378" s="167">
        <f ca="1" t="shared" si="21"/>
        <v>980.1342200736889</v>
      </c>
    </row>
    <row r="379" spans="1:33" ht="12.75">
      <c r="A379" s="403">
        <v>64</v>
      </c>
      <c r="B379" s="404" t="str">
        <f t="shared" si="9"/>
        <v>    Generar</v>
      </c>
      <c r="C379" s="404" t="str">
        <f t="shared" si="9"/>
        <v>    Generar</v>
      </c>
      <c r="D379" s="404" t="str">
        <f t="shared" si="9"/>
        <v>    Generar</v>
      </c>
      <c r="E379" s="404" t="str">
        <f t="shared" si="9"/>
        <v>    Generar</v>
      </c>
      <c r="F379" s="404" t="str">
        <f t="shared" si="10"/>
        <v>    Generar</v>
      </c>
      <c r="G379" s="404" t="str">
        <f t="shared" si="10"/>
        <v>    Generar</v>
      </c>
      <c r="H379" s="404" t="str">
        <f t="shared" si="10"/>
        <v>    Generar</v>
      </c>
      <c r="I379" s="404" t="str">
        <f t="shared" si="10"/>
        <v>    Generar</v>
      </c>
      <c r="J379" s="404" t="str">
        <f t="shared" si="22"/>
        <v>    Generar</v>
      </c>
      <c r="K379" s="404" t="str">
        <f t="shared" si="11"/>
        <v>    Generar</v>
      </c>
      <c r="X379" s="167">
        <f ca="1" t="shared" si="12"/>
        <v>777.0958663845548</v>
      </c>
      <c r="Y379" s="167">
        <f ca="1" t="shared" si="13"/>
        <v>918.8577557241689</v>
      </c>
      <c r="Z379" s="167">
        <f ca="1" t="shared" si="14"/>
        <v>528.3173457785488</v>
      </c>
      <c r="AA379" s="167">
        <f ca="1" t="shared" si="15"/>
        <v>1468.0783822699948</v>
      </c>
      <c r="AB379" s="167">
        <f ca="1" t="shared" si="16"/>
        <v>417.24462383168657</v>
      </c>
      <c r="AC379" s="167">
        <f ca="1" t="shared" si="17"/>
        <v>822.6150624595184</v>
      </c>
      <c r="AD379" s="167">
        <f ca="1" t="shared" si="18"/>
        <v>936.4661967365234</v>
      </c>
      <c r="AE379" s="167">
        <f ca="1" t="shared" si="19"/>
        <v>950.9004096721281</v>
      </c>
      <c r="AF379" s="167">
        <f ca="1" t="shared" si="20"/>
        <v>924.0486344665248</v>
      </c>
      <c r="AG379" s="167">
        <f ca="1" t="shared" si="21"/>
        <v>1106.529690242428</v>
      </c>
    </row>
    <row r="380" spans="1:33" ht="12.75">
      <c r="A380" s="403">
        <v>65</v>
      </c>
      <c r="B380" s="404" t="str">
        <f t="shared" si="9"/>
        <v>    Generar</v>
      </c>
      <c r="C380" s="404" t="str">
        <f t="shared" si="9"/>
        <v>    Generar</v>
      </c>
      <c r="D380" s="404" t="str">
        <f t="shared" si="9"/>
        <v>    Generar</v>
      </c>
      <c r="E380" s="404" t="str">
        <f aca="true" t="shared" si="23" ref="E380:I443">IF($D$311=1,ROUND(AA380,$D$310),"    Generar")</f>
        <v>    Generar</v>
      </c>
      <c r="F380" s="404" t="str">
        <f t="shared" si="23"/>
        <v>    Generar</v>
      </c>
      <c r="G380" s="404" t="str">
        <f t="shared" si="23"/>
        <v>    Generar</v>
      </c>
      <c r="H380" s="404" t="str">
        <f t="shared" si="23"/>
        <v>    Generar</v>
      </c>
      <c r="I380" s="404" t="str">
        <f t="shared" si="23"/>
        <v>    Generar</v>
      </c>
      <c r="J380" s="404" t="str">
        <f t="shared" si="22"/>
        <v>    Generar</v>
      </c>
      <c r="K380" s="404" t="str">
        <f t="shared" si="11"/>
        <v>    Generar</v>
      </c>
      <c r="X380" s="167">
        <f ca="1" t="shared" si="12"/>
        <v>1448.068024891103</v>
      </c>
      <c r="Y380" s="167">
        <f ca="1" t="shared" si="13"/>
        <v>626.9213472978195</v>
      </c>
      <c r="Z380" s="167">
        <f ca="1" t="shared" si="14"/>
        <v>1272.2516002100836</v>
      </c>
      <c r="AA380" s="167">
        <f ca="1" t="shared" si="15"/>
        <v>959.1385253919159</v>
      </c>
      <c r="AB380" s="167">
        <f ca="1" t="shared" si="16"/>
        <v>551.1289915637286</v>
      </c>
      <c r="AC380" s="167">
        <f ca="1" t="shared" si="17"/>
        <v>392.9710301921106</v>
      </c>
      <c r="AD380" s="167">
        <f ca="1" t="shared" si="18"/>
        <v>440.89897457806785</v>
      </c>
      <c r="AE380" s="167">
        <f ca="1" t="shared" si="19"/>
        <v>530.6779835899717</v>
      </c>
      <c r="AF380" s="167">
        <f ca="1" t="shared" si="20"/>
        <v>677.2844474206092</v>
      </c>
      <c r="AG380" s="167">
        <f ca="1" t="shared" si="21"/>
        <v>883.0659386802558</v>
      </c>
    </row>
    <row r="381" spans="1:33" ht="12.75">
      <c r="A381" s="403">
        <v>66</v>
      </c>
      <c r="B381" s="404" t="str">
        <f aca="true" t="shared" si="24" ref="B381:E444">IF($D$311=1,ROUND(X381,$D$310),"    Generar")</f>
        <v>    Generar</v>
      </c>
      <c r="C381" s="404" t="str">
        <f t="shared" si="24"/>
        <v>    Generar</v>
      </c>
      <c r="D381" s="404" t="str">
        <f t="shared" si="24"/>
        <v>    Generar</v>
      </c>
      <c r="E381" s="404" t="str">
        <f t="shared" si="24"/>
        <v>    Generar</v>
      </c>
      <c r="F381" s="404" t="str">
        <f t="shared" si="23"/>
        <v>    Generar</v>
      </c>
      <c r="G381" s="404" t="str">
        <f t="shared" si="23"/>
        <v>    Generar</v>
      </c>
      <c r="H381" s="404" t="str">
        <f t="shared" si="23"/>
        <v>    Generar</v>
      </c>
      <c r="I381" s="404" t="str">
        <f t="shared" si="23"/>
        <v>    Generar</v>
      </c>
      <c r="J381" s="404" t="str">
        <f t="shared" si="22"/>
        <v>    Generar</v>
      </c>
      <c r="K381" s="404" t="str">
        <f t="shared" si="22"/>
        <v>    Generar</v>
      </c>
      <c r="X381" s="167">
        <f aca="true" ca="1" t="shared" si="25" ref="X381:X444">$D$299+$D$309*NORMSINV(RAND())</f>
        <v>1243.1795853340348</v>
      </c>
      <c r="Y381" s="167">
        <f aca="true" ca="1" t="shared" si="26" ref="Y381:Y444">$D$300+$D$309*NORMSINV(RAND())</f>
        <v>1182.3727901256507</v>
      </c>
      <c r="Z381" s="167">
        <f aca="true" ca="1" t="shared" si="27" ref="Z381:Z444">$D$301+$D$309*NORMSINV(RAND())</f>
        <v>834.9504034498766</v>
      </c>
      <c r="AA381" s="167">
        <f aca="true" ca="1" t="shared" si="28" ref="AA381:AA444">$D$302+$D$309*NORMSINV(RAND())</f>
        <v>683.8039615843528</v>
      </c>
      <c r="AB381" s="167">
        <f aca="true" ca="1" t="shared" si="29" ref="AB381:AB444">$D$303+$D$309*NORMSINV(RAND())</f>
        <v>1313.206867953789</v>
      </c>
      <c r="AC381" s="167">
        <f aca="true" ca="1" t="shared" si="30" ref="AC381:AC444">$D$304+$D$309*NORMSINV(RAND())</f>
        <v>1164.5713909616043</v>
      </c>
      <c r="AD381" s="167">
        <f aca="true" ca="1" t="shared" si="31" ref="AD381:AD444">$D$305+$D$309*NORMSINV(RAND())</f>
        <v>1022.0824411602808</v>
      </c>
      <c r="AE381" s="167">
        <f aca="true" ca="1" t="shared" si="32" ref="AE381:AE444">$D$306+$D$309*NORMSINV(RAND())</f>
        <v>640.0659001897557</v>
      </c>
      <c r="AF381" s="167">
        <f aca="true" ca="1" t="shared" si="33" ref="AF381:AF444">$D$307+$D$309*NORMSINV(RAND())</f>
        <v>1088.1848933900073</v>
      </c>
      <c r="AG381" s="167">
        <f aca="true" ca="1" t="shared" si="34" ref="AG381:AG444">$D$308+$D$309*NORMSINV(RAND())</f>
        <v>728.8054710403235</v>
      </c>
    </row>
    <row r="382" spans="1:33" ht="12.75">
      <c r="A382" s="403">
        <v>67</v>
      </c>
      <c r="B382" s="404" t="str">
        <f t="shared" si="24"/>
        <v>    Generar</v>
      </c>
      <c r="C382" s="404" t="str">
        <f t="shared" si="24"/>
        <v>    Generar</v>
      </c>
      <c r="D382" s="404" t="str">
        <f t="shared" si="24"/>
        <v>    Generar</v>
      </c>
      <c r="E382" s="404" t="str">
        <f t="shared" si="24"/>
        <v>    Generar</v>
      </c>
      <c r="F382" s="404" t="str">
        <f t="shared" si="23"/>
        <v>    Generar</v>
      </c>
      <c r="G382" s="404" t="str">
        <f t="shared" si="23"/>
        <v>    Generar</v>
      </c>
      <c r="H382" s="404" t="str">
        <f t="shared" si="23"/>
        <v>    Generar</v>
      </c>
      <c r="I382" s="404" t="str">
        <f t="shared" si="23"/>
        <v>    Generar</v>
      </c>
      <c r="J382" s="404" t="str">
        <f t="shared" si="22"/>
        <v>    Generar</v>
      </c>
      <c r="K382" s="404" t="str">
        <f t="shared" si="22"/>
        <v>    Generar</v>
      </c>
      <c r="X382" s="167">
        <f ca="1" t="shared" si="25"/>
        <v>957.8868867389046</v>
      </c>
      <c r="Y382" s="167">
        <f ca="1" t="shared" si="26"/>
        <v>1492.2378550726498</v>
      </c>
      <c r="Z382" s="167">
        <f ca="1" t="shared" si="27"/>
        <v>1384.1996511417747</v>
      </c>
      <c r="AA382" s="167">
        <f ca="1" t="shared" si="28"/>
        <v>984.9055842690886</v>
      </c>
      <c r="AB382" s="167">
        <f ca="1" t="shared" si="29"/>
        <v>1054.2991518105166</v>
      </c>
      <c r="AC382" s="167">
        <f ca="1" t="shared" si="30"/>
        <v>967.0558880153538</v>
      </c>
      <c r="AD382" s="167">
        <f ca="1" t="shared" si="31"/>
        <v>956.3445135465179</v>
      </c>
      <c r="AE382" s="167">
        <f ca="1" t="shared" si="32"/>
        <v>1216.2161117536346</v>
      </c>
      <c r="AF382" s="167">
        <f ca="1" t="shared" si="33"/>
        <v>1262.8428572737305</v>
      </c>
      <c r="AG382" s="167">
        <f ca="1" t="shared" si="34"/>
        <v>541.327828852987</v>
      </c>
    </row>
    <row r="383" spans="1:33" ht="12.75">
      <c r="A383" s="403">
        <v>68</v>
      </c>
      <c r="B383" s="404" t="str">
        <f t="shared" si="24"/>
        <v>    Generar</v>
      </c>
      <c r="C383" s="404" t="str">
        <f t="shared" si="24"/>
        <v>    Generar</v>
      </c>
      <c r="D383" s="404" t="str">
        <f t="shared" si="24"/>
        <v>    Generar</v>
      </c>
      <c r="E383" s="404" t="str">
        <f t="shared" si="24"/>
        <v>    Generar</v>
      </c>
      <c r="F383" s="404" t="str">
        <f t="shared" si="23"/>
        <v>    Generar</v>
      </c>
      <c r="G383" s="404" t="str">
        <f t="shared" si="23"/>
        <v>    Generar</v>
      </c>
      <c r="H383" s="404" t="str">
        <f t="shared" si="23"/>
        <v>    Generar</v>
      </c>
      <c r="I383" s="404" t="str">
        <f t="shared" si="23"/>
        <v>    Generar</v>
      </c>
      <c r="J383" s="404" t="str">
        <f t="shared" si="22"/>
        <v>    Generar</v>
      </c>
      <c r="K383" s="404" t="str">
        <f t="shared" si="22"/>
        <v>    Generar</v>
      </c>
      <c r="X383" s="167">
        <f ca="1" t="shared" si="25"/>
        <v>479.64967539167776</v>
      </c>
      <c r="Y383" s="167">
        <f ca="1" t="shared" si="26"/>
        <v>252.084369419415</v>
      </c>
      <c r="Z383" s="167">
        <f ca="1" t="shared" si="27"/>
        <v>991.5542993378631</v>
      </c>
      <c r="AA383" s="167">
        <f ca="1" t="shared" si="28"/>
        <v>765.3804952039862</v>
      </c>
      <c r="AB383" s="167">
        <f ca="1" t="shared" si="29"/>
        <v>690.1985395951128</v>
      </c>
      <c r="AC383" s="167">
        <f ca="1" t="shared" si="30"/>
        <v>1111.5084557440612</v>
      </c>
      <c r="AD383" s="167">
        <f ca="1" t="shared" si="31"/>
        <v>606.3180628963821</v>
      </c>
      <c r="AE383" s="167">
        <f ca="1" t="shared" si="32"/>
        <v>1043.717439174393</v>
      </c>
      <c r="AF383" s="167">
        <f ca="1" t="shared" si="33"/>
        <v>1434.2977474184472</v>
      </c>
      <c r="AG383" s="167">
        <f ca="1" t="shared" si="34"/>
        <v>1128.2463257158956</v>
      </c>
    </row>
    <row r="384" spans="1:33" ht="12.75">
      <c r="A384" s="403">
        <v>69</v>
      </c>
      <c r="B384" s="404" t="str">
        <f t="shared" si="24"/>
        <v>    Generar</v>
      </c>
      <c r="C384" s="404" t="str">
        <f t="shared" si="24"/>
        <v>    Generar</v>
      </c>
      <c r="D384" s="404" t="str">
        <f t="shared" si="24"/>
        <v>    Generar</v>
      </c>
      <c r="E384" s="404" t="str">
        <f t="shared" si="24"/>
        <v>    Generar</v>
      </c>
      <c r="F384" s="404" t="str">
        <f t="shared" si="23"/>
        <v>    Generar</v>
      </c>
      <c r="G384" s="404" t="str">
        <f t="shared" si="23"/>
        <v>    Generar</v>
      </c>
      <c r="H384" s="404" t="str">
        <f t="shared" si="23"/>
        <v>    Generar</v>
      </c>
      <c r="I384" s="404" t="str">
        <f t="shared" si="23"/>
        <v>    Generar</v>
      </c>
      <c r="J384" s="404" t="str">
        <f aca="true" t="shared" si="35" ref="J384:K447">IF($D$311=1,ROUND(AF384,$D$310),"    Generar")</f>
        <v>    Generar</v>
      </c>
      <c r="K384" s="404" t="str">
        <f t="shared" si="35"/>
        <v>    Generar</v>
      </c>
      <c r="X384" s="167">
        <f ca="1" t="shared" si="25"/>
        <v>641.9474011957637</v>
      </c>
      <c r="Y384" s="167">
        <f ca="1" t="shared" si="26"/>
        <v>1388.9861809126326</v>
      </c>
      <c r="Z384" s="167">
        <f ca="1" t="shared" si="27"/>
        <v>1029.9726999809589</v>
      </c>
      <c r="AA384" s="167">
        <f ca="1" t="shared" si="28"/>
        <v>420.3698988588263</v>
      </c>
      <c r="AB384" s="167">
        <f ca="1" t="shared" si="29"/>
        <v>1061.2111100612183</v>
      </c>
      <c r="AC384" s="167">
        <f ca="1" t="shared" si="30"/>
        <v>14.231003167192966</v>
      </c>
      <c r="AD384" s="167">
        <f ca="1" t="shared" si="31"/>
        <v>993.0495632845001</v>
      </c>
      <c r="AE384" s="167">
        <f ca="1" t="shared" si="32"/>
        <v>564.3016459569776</v>
      </c>
      <c r="AF384" s="167">
        <f ca="1" t="shared" si="33"/>
        <v>942.3899038625245</v>
      </c>
      <c r="AG384" s="167">
        <f ca="1" t="shared" si="34"/>
        <v>573.9941941935242</v>
      </c>
    </row>
    <row r="385" spans="1:33" ht="12.75">
      <c r="A385" s="403">
        <v>70</v>
      </c>
      <c r="B385" s="404" t="str">
        <f t="shared" si="24"/>
        <v>    Generar</v>
      </c>
      <c r="C385" s="404" t="str">
        <f t="shared" si="24"/>
        <v>    Generar</v>
      </c>
      <c r="D385" s="404" t="str">
        <f t="shared" si="24"/>
        <v>    Generar</v>
      </c>
      <c r="E385" s="404" t="str">
        <f t="shared" si="24"/>
        <v>    Generar</v>
      </c>
      <c r="F385" s="404" t="str">
        <f t="shared" si="23"/>
        <v>    Generar</v>
      </c>
      <c r="G385" s="404" t="str">
        <f t="shared" si="23"/>
        <v>    Generar</v>
      </c>
      <c r="H385" s="404" t="str">
        <f t="shared" si="23"/>
        <v>    Generar</v>
      </c>
      <c r="I385" s="404" t="str">
        <f t="shared" si="23"/>
        <v>    Generar</v>
      </c>
      <c r="J385" s="404" t="str">
        <f t="shared" si="35"/>
        <v>    Generar</v>
      </c>
      <c r="K385" s="404" t="str">
        <f t="shared" si="35"/>
        <v>    Generar</v>
      </c>
      <c r="X385" s="167">
        <f ca="1" t="shared" si="25"/>
        <v>1640.5052945132652</v>
      </c>
      <c r="Y385" s="167">
        <f ca="1" t="shared" si="26"/>
        <v>882.6836580845321</v>
      </c>
      <c r="Z385" s="167">
        <f ca="1" t="shared" si="27"/>
        <v>809.708084907194</v>
      </c>
      <c r="AA385" s="167">
        <f ca="1" t="shared" si="28"/>
        <v>550.1868052006778</v>
      </c>
      <c r="AB385" s="167">
        <f ca="1" t="shared" si="29"/>
        <v>888.1889088880258</v>
      </c>
      <c r="AC385" s="167">
        <f ca="1" t="shared" si="30"/>
        <v>588.9275570503816</v>
      </c>
      <c r="AD385" s="167">
        <f ca="1" t="shared" si="31"/>
        <v>783.099447093329</v>
      </c>
      <c r="AE385" s="167">
        <f ca="1" t="shared" si="32"/>
        <v>764.6260639912225</v>
      </c>
      <c r="AF385" s="167">
        <f ca="1" t="shared" si="33"/>
        <v>1151.0011389053755</v>
      </c>
      <c r="AG385" s="167">
        <f ca="1" t="shared" si="34"/>
        <v>677.7724816769745</v>
      </c>
    </row>
    <row r="386" spans="1:33" ht="12.75">
      <c r="A386" s="403">
        <v>71</v>
      </c>
      <c r="B386" s="404" t="str">
        <f t="shared" si="24"/>
        <v>    Generar</v>
      </c>
      <c r="C386" s="404" t="str">
        <f t="shared" si="24"/>
        <v>    Generar</v>
      </c>
      <c r="D386" s="404" t="str">
        <f t="shared" si="24"/>
        <v>    Generar</v>
      </c>
      <c r="E386" s="404" t="str">
        <f t="shared" si="24"/>
        <v>    Generar</v>
      </c>
      <c r="F386" s="404" t="str">
        <f t="shared" si="23"/>
        <v>    Generar</v>
      </c>
      <c r="G386" s="404" t="str">
        <f t="shared" si="23"/>
        <v>    Generar</v>
      </c>
      <c r="H386" s="404" t="str">
        <f t="shared" si="23"/>
        <v>    Generar</v>
      </c>
      <c r="I386" s="404" t="str">
        <f t="shared" si="23"/>
        <v>    Generar</v>
      </c>
      <c r="J386" s="404" t="str">
        <f t="shared" si="35"/>
        <v>    Generar</v>
      </c>
      <c r="K386" s="404" t="str">
        <f t="shared" si="35"/>
        <v>    Generar</v>
      </c>
      <c r="X386" s="167">
        <f ca="1" t="shared" si="25"/>
        <v>885.1862186508031</v>
      </c>
      <c r="Y386" s="167">
        <f ca="1" t="shared" si="26"/>
        <v>1115.9171613562355</v>
      </c>
      <c r="Z386" s="167">
        <f ca="1" t="shared" si="27"/>
        <v>1375.2890553445463</v>
      </c>
      <c r="AA386" s="167">
        <f ca="1" t="shared" si="28"/>
        <v>1101.3719951618084</v>
      </c>
      <c r="AB386" s="167">
        <f ca="1" t="shared" si="29"/>
        <v>814.9397521561789</v>
      </c>
      <c r="AC386" s="167">
        <f ca="1" t="shared" si="30"/>
        <v>922.1948316422668</v>
      </c>
      <c r="AD386" s="167">
        <f ca="1" t="shared" si="31"/>
        <v>768.0087016733137</v>
      </c>
      <c r="AE386" s="167">
        <f ca="1" t="shared" si="32"/>
        <v>576.0441351268869</v>
      </c>
      <c r="AF386" s="167">
        <f ca="1" t="shared" si="33"/>
        <v>747.232586875879</v>
      </c>
      <c r="AG386" s="167">
        <f ca="1" t="shared" si="34"/>
        <v>1180.937828031584</v>
      </c>
    </row>
    <row r="387" spans="1:33" ht="12.75">
      <c r="A387" s="403">
        <v>72</v>
      </c>
      <c r="B387" s="404" t="str">
        <f t="shared" si="24"/>
        <v>    Generar</v>
      </c>
      <c r="C387" s="404" t="str">
        <f t="shared" si="24"/>
        <v>    Generar</v>
      </c>
      <c r="D387" s="404" t="str">
        <f t="shared" si="24"/>
        <v>    Generar</v>
      </c>
      <c r="E387" s="404" t="str">
        <f t="shared" si="24"/>
        <v>    Generar</v>
      </c>
      <c r="F387" s="404" t="str">
        <f t="shared" si="23"/>
        <v>    Generar</v>
      </c>
      <c r="G387" s="404" t="str">
        <f t="shared" si="23"/>
        <v>    Generar</v>
      </c>
      <c r="H387" s="404" t="str">
        <f t="shared" si="23"/>
        <v>    Generar</v>
      </c>
      <c r="I387" s="404" t="str">
        <f t="shared" si="23"/>
        <v>    Generar</v>
      </c>
      <c r="J387" s="404" t="str">
        <f t="shared" si="35"/>
        <v>    Generar</v>
      </c>
      <c r="K387" s="404" t="str">
        <f t="shared" si="35"/>
        <v>    Generar</v>
      </c>
      <c r="X387" s="167">
        <f ca="1" t="shared" si="25"/>
        <v>620.8089603747593</v>
      </c>
      <c r="Y387" s="167">
        <f ca="1" t="shared" si="26"/>
        <v>1089.303223922324</v>
      </c>
      <c r="Z387" s="167">
        <f ca="1" t="shared" si="27"/>
        <v>790.5934328688902</v>
      </c>
      <c r="AA387" s="167">
        <f ca="1" t="shared" si="28"/>
        <v>923.7201514472159</v>
      </c>
      <c r="AB387" s="167">
        <f ca="1" t="shared" si="29"/>
        <v>793.4474965193737</v>
      </c>
      <c r="AC387" s="167">
        <f ca="1" t="shared" si="30"/>
        <v>817.5277742448966</v>
      </c>
      <c r="AD387" s="167">
        <f ca="1" t="shared" si="31"/>
        <v>461.8878446538322</v>
      </c>
      <c r="AE387" s="167">
        <f ca="1" t="shared" si="32"/>
        <v>1280.590313823132</v>
      </c>
      <c r="AF387" s="167">
        <f ca="1" t="shared" si="33"/>
        <v>774.318073870872</v>
      </c>
      <c r="AG387" s="167">
        <f ca="1" t="shared" si="34"/>
        <v>928.8491426526165</v>
      </c>
    </row>
    <row r="388" spans="1:33" ht="12.75">
      <c r="A388" s="403">
        <v>73</v>
      </c>
      <c r="B388" s="404" t="str">
        <f t="shared" si="24"/>
        <v>    Generar</v>
      </c>
      <c r="C388" s="404" t="str">
        <f t="shared" si="24"/>
        <v>    Generar</v>
      </c>
      <c r="D388" s="404" t="str">
        <f t="shared" si="24"/>
        <v>    Generar</v>
      </c>
      <c r="E388" s="404" t="str">
        <f t="shared" si="24"/>
        <v>    Generar</v>
      </c>
      <c r="F388" s="404" t="str">
        <f t="shared" si="23"/>
        <v>    Generar</v>
      </c>
      <c r="G388" s="404" t="str">
        <f t="shared" si="23"/>
        <v>    Generar</v>
      </c>
      <c r="H388" s="404" t="str">
        <f t="shared" si="23"/>
        <v>    Generar</v>
      </c>
      <c r="I388" s="404" t="str">
        <f t="shared" si="23"/>
        <v>    Generar</v>
      </c>
      <c r="J388" s="404" t="str">
        <f t="shared" si="35"/>
        <v>    Generar</v>
      </c>
      <c r="K388" s="404" t="str">
        <f t="shared" si="35"/>
        <v>    Generar</v>
      </c>
      <c r="X388" s="167">
        <f ca="1" t="shared" si="25"/>
        <v>560.1048859954249</v>
      </c>
      <c r="Y388" s="167">
        <f ca="1" t="shared" si="26"/>
        <v>1298.165157440681</v>
      </c>
      <c r="Z388" s="167">
        <f ca="1" t="shared" si="27"/>
        <v>1511.6374748778862</v>
      </c>
      <c r="AA388" s="167">
        <f ca="1" t="shared" si="28"/>
        <v>681.1974133632618</v>
      </c>
      <c r="AB388" s="167">
        <f ca="1" t="shared" si="29"/>
        <v>1192.0932444388823</v>
      </c>
      <c r="AC388" s="167">
        <f ca="1" t="shared" si="30"/>
        <v>548.1815409571665</v>
      </c>
      <c r="AD388" s="167">
        <f ca="1" t="shared" si="31"/>
        <v>612.9634194847173</v>
      </c>
      <c r="AE388" s="167">
        <f ca="1" t="shared" si="32"/>
        <v>813.1026403210336</v>
      </c>
      <c r="AF388" s="167">
        <f ca="1" t="shared" si="33"/>
        <v>838.2879815826724</v>
      </c>
      <c r="AG388" s="167">
        <f ca="1" t="shared" si="34"/>
        <v>665.2677577117834</v>
      </c>
    </row>
    <row r="389" spans="1:33" ht="12.75">
      <c r="A389" s="403">
        <v>74</v>
      </c>
      <c r="B389" s="404" t="str">
        <f t="shared" si="24"/>
        <v>    Generar</v>
      </c>
      <c r="C389" s="404" t="str">
        <f t="shared" si="24"/>
        <v>    Generar</v>
      </c>
      <c r="D389" s="404" t="str">
        <f t="shared" si="24"/>
        <v>    Generar</v>
      </c>
      <c r="E389" s="404" t="str">
        <f t="shared" si="24"/>
        <v>    Generar</v>
      </c>
      <c r="F389" s="404" t="str">
        <f t="shared" si="23"/>
        <v>    Generar</v>
      </c>
      <c r="G389" s="404" t="str">
        <f t="shared" si="23"/>
        <v>    Generar</v>
      </c>
      <c r="H389" s="404" t="str">
        <f t="shared" si="23"/>
        <v>    Generar</v>
      </c>
      <c r="I389" s="404" t="str">
        <f t="shared" si="23"/>
        <v>    Generar</v>
      </c>
      <c r="J389" s="404" t="str">
        <f t="shared" si="35"/>
        <v>    Generar</v>
      </c>
      <c r="K389" s="404" t="str">
        <f t="shared" si="35"/>
        <v>    Generar</v>
      </c>
      <c r="X389" s="167">
        <f ca="1" t="shared" si="25"/>
        <v>554.5273681349893</v>
      </c>
      <c r="Y389" s="167">
        <f ca="1" t="shared" si="26"/>
        <v>1030.8458270656408</v>
      </c>
      <c r="Z389" s="167">
        <f ca="1" t="shared" si="27"/>
        <v>716.9064264988285</v>
      </c>
      <c r="AA389" s="167">
        <f ca="1" t="shared" si="28"/>
        <v>822.3500388268319</v>
      </c>
      <c r="AB389" s="167">
        <f ca="1" t="shared" si="29"/>
        <v>963.4911548944401</v>
      </c>
      <c r="AC389" s="167">
        <f ca="1" t="shared" si="30"/>
        <v>416.94835854365556</v>
      </c>
      <c r="AD389" s="167">
        <f ca="1" t="shared" si="31"/>
        <v>1003.0099898049152</v>
      </c>
      <c r="AE389" s="167">
        <f ca="1" t="shared" si="32"/>
        <v>650.969729234589</v>
      </c>
      <c r="AF389" s="167">
        <f ca="1" t="shared" si="33"/>
        <v>1394.0482385963237</v>
      </c>
      <c r="AG389" s="167">
        <f ca="1" t="shared" si="34"/>
        <v>1234.1770418696422</v>
      </c>
    </row>
    <row r="390" spans="1:33" ht="12.75">
      <c r="A390" s="403">
        <v>75</v>
      </c>
      <c r="B390" s="404" t="str">
        <f t="shared" si="24"/>
        <v>    Generar</v>
      </c>
      <c r="C390" s="404" t="str">
        <f t="shared" si="24"/>
        <v>    Generar</v>
      </c>
      <c r="D390" s="404" t="str">
        <f t="shared" si="24"/>
        <v>    Generar</v>
      </c>
      <c r="E390" s="404" t="str">
        <f t="shared" si="24"/>
        <v>    Generar</v>
      </c>
      <c r="F390" s="404" t="str">
        <f t="shared" si="23"/>
        <v>    Generar</v>
      </c>
      <c r="G390" s="404" t="str">
        <f t="shared" si="23"/>
        <v>    Generar</v>
      </c>
      <c r="H390" s="404" t="str">
        <f t="shared" si="23"/>
        <v>    Generar</v>
      </c>
      <c r="I390" s="404" t="str">
        <f t="shared" si="23"/>
        <v>    Generar</v>
      </c>
      <c r="J390" s="404" t="str">
        <f t="shared" si="35"/>
        <v>    Generar</v>
      </c>
      <c r="K390" s="404" t="str">
        <f t="shared" si="35"/>
        <v>    Generar</v>
      </c>
      <c r="X390" s="167">
        <f ca="1" t="shared" si="25"/>
        <v>1042.9750077494814</v>
      </c>
      <c r="Y390" s="167">
        <f ca="1" t="shared" si="26"/>
        <v>369.3037795838169</v>
      </c>
      <c r="Z390" s="167">
        <f ca="1" t="shared" si="27"/>
        <v>1433.8192482330128</v>
      </c>
      <c r="AA390" s="167">
        <f ca="1" t="shared" si="28"/>
        <v>883.4877305304944</v>
      </c>
      <c r="AB390" s="167">
        <f ca="1" t="shared" si="29"/>
        <v>1008.048020713799</v>
      </c>
      <c r="AC390" s="167">
        <f ca="1" t="shared" si="30"/>
        <v>1164.133370220515</v>
      </c>
      <c r="AD390" s="167">
        <f ca="1" t="shared" si="31"/>
        <v>955.2092015819878</v>
      </c>
      <c r="AE390" s="167">
        <f ca="1" t="shared" si="32"/>
        <v>1328.7063731398887</v>
      </c>
      <c r="AF390" s="167">
        <f ca="1" t="shared" si="33"/>
        <v>837.2656919920998</v>
      </c>
      <c r="AG390" s="167">
        <f ca="1" t="shared" si="34"/>
        <v>610.6299748128808</v>
      </c>
    </row>
    <row r="391" spans="1:33" ht="12.75">
      <c r="A391" s="403">
        <v>76</v>
      </c>
      <c r="B391" s="404" t="str">
        <f t="shared" si="24"/>
        <v>    Generar</v>
      </c>
      <c r="C391" s="404" t="str">
        <f t="shared" si="24"/>
        <v>    Generar</v>
      </c>
      <c r="D391" s="404" t="str">
        <f t="shared" si="24"/>
        <v>    Generar</v>
      </c>
      <c r="E391" s="404" t="str">
        <f t="shared" si="24"/>
        <v>    Generar</v>
      </c>
      <c r="F391" s="404" t="str">
        <f t="shared" si="23"/>
        <v>    Generar</v>
      </c>
      <c r="G391" s="404" t="str">
        <f t="shared" si="23"/>
        <v>    Generar</v>
      </c>
      <c r="H391" s="404" t="str">
        <f t="shared" si="23"/>
        <v>    Generar</v>
      </c>
      <c r="I391" s="404" t="str">
        <f t="shared" si="23"/>
        <v>    Generar</v>
      </c>
      <c r="J391" s="404" t="str">
        <f t="shared" si="35"/>
        <v>    Generar</v>
      </c>
      <c r="K391" s="404" t="str">
        <f t="shared" si="35"/>
        <v>    Generar</v>
      </c>
      <c r="X391" s="167">
        <f ca="1" t="shared" si="25"/>
        <v>825.5964132706285</v>
      </c>
      <c r="Y391" s="167">
        <f ca="1" t="shared" si="26"/>
        <v>1257.3620962558825</v>
      </c>
      <c r="Z391" s="167">
        <f ca="1" t="shared" si="27"/>
        <v>838.2968160008915</v>
      </c>
      <c r="AA391" s="167">
        <f ca="1" t="shared" si="28"/>
        <v>299.15956398290825</v>
      </c>
      <c r="AB391" s="167">
        <f ca="1" t="shared" si="29"/>
        <v>1150.3705540285691</v>
      </c>
      <c r="AC391" s="167">
        <f ca="1" t="shared" si="30"/>
        <v>456.94207190046745</v>
      </c>
      <c r="AD391" s="167">
        <f ca="1" t="shared" si="31"/>
        <v>871.8314603324226</v>
      </c>
      <c r="AE391" s="167">
        <f ca="1" t="shared" si="32"/>
        <v>608.749676546474</v>
      </c>
      <c r="AF391" s="167">
        <f ca="1" t="shared" si="33"/>
        <v>1173.8367890475126</v>
      </c>
      <c r="AG391" s="167">
        <f ca="1" t="shared" si="34"/>
        <v>882.13314494638</v>
      </c>
    </row>
    <row r="392" spans="1:33" ht="12.75">
      <c r="A392" s="403">
        <v>77</v>
      </c>
      <c r="B392" s="404" t="str">
        <f t="shared" si="24"/>
        <v>    Generar</v>
      </c>
      <c r="C392" s="404" t="str">
        <f t="shared" si="24"/>
        <v>    Generar</v>
      </c>
      <c r="D392" s="404" t="str">
        <f t="shared" si="24"/>
        <v>    Generar</v>
      </c>
      <c r="E392" s="404" t="str">
        <f t="shared" si="24"/>
        <v>    Generar</v>
      </c>
      <c r="F392" s="404" t="str">
        <f t="shared" si="23"/>
        <v>    Generar</v>
      </c>
      <c r="G392" s="404" t="str">
        <f t="shared" si="23"/>
        <v>    Generar</v>
      </c>
      <c r="H392" s="404" t="str">
        <f t="shared" si="23"/>
        <v>    Generar</v>
      </c>
      <c r="I392" s="404" t="str">
        <f t="shared" si="23"/>
        <v>    Generar</v>
      </c>
      <c r="J392" s="404" t="str">
        <f t="shared" si="35"/>
        <v>    Generar</v>
      </c>
      <c r="K392" s="404" t="str">
        <f t="shared" si="35"/>
        <v>    Generar</v>
      </c>
      <c r="X392" s="167">
        <f ca="1" t="shared" si="25"/>
        <v>698.8909295807474</v>
      </c>
      <c r="Y392" s="167">
        <f ca="1" t="shared" si="26"/>
        <v>648.03329552588</v>
      </c>
      <c r="Z392" s="167">
        <f ca="1" t="shared" si="27"/>
        <v>1186.1405819457395</v>
      </c>
      <c r="AA392" s="167">
        <f ca="1" t="shared" si="28"/>
        <v>785.9080346062794</v>
      </c>
      <c r="AB392" s="167">
        <f ca="1" t="shared" si="29"/>
        <v>833.7938896158432</v>
      </c>
      <c r="AC392" s="167">
        <f ca="1" t="shared" si="30"/>
        <v>283.5890276141989</v>
      </c>
      <c r="AD392" s="167">
        <f ca="1" t="shared" si="31"/>
        <v>720.538594034057</v>
      </c>
      <c r="AE392" s="167">
        <f ca="1" t="shared" si="32"/>
        <v>928.0054969818462</v>
      </c>
      <c r="AF392" s="167">
        <f ca="1" t="shared" si="33"/>
        <v>974.3933275629272</v>
      </c>
      <c r="AG392" s="167">
        <f ca="1" t="shared" si="34"/>
        <v>959.601394122804</v>
      </c>
    </row>
    <row r="393" spans="1:33" ht="12.75">
      <c r="A393" s="403">
        <v>78</v>
      </c>
      <c r="B393" s="404" t="str">
        <f t="shared" si="24"/>
        <v>    Generar</v>
      </c>
      <c r="C393" s="404" t="str">
        <f t="shared" si="24"/>
        <v>    Generar</v>
      </c>
      <c r="D393" s="404" t="str">
        <f t="shared" si="24"/>
        <v>    Generar</v>
      </c>
      <c r="E393" s="404" t="str">
        <f t="shared" si="24"/>
        <v>    Generar</v>
      </c>
      <c r="F393" s="404" t="str">
        <f t="shared" si="23"/>
        <v>    Generar</v>
      </c>
      <c r="G393" s="404" t="str">
        <f t="shared" si="23"/>
        <v>    Generar</v>
      </c>
      <c r="H393" s="404" t="str">
        <f t="shared" si="23"/>
        <v>    Generar</v>
      </c>
      <c r="I393" s="404" t="str">
        <f t="shared" si="23"/>
        <v>    Generar</v>
      </c>
      <c r="J393" s="404" t="str">
        <f t="shared" si="35"/>
        <v>    Generar</v>
      </c>
      <c r="K393" s="404" t="str">
        <f t="shared" si="35"/>
        <v>    Generar</v>
      </c>
      <c r="X393" s="167">
        <f ca="1" t="shared" si="25"/>
        <v>1068.150188171067</v>
      </c>
      <c r="Y393" s="167">
        <f ca="1" t="shared" si="26"/>
        <v>938.00033125268</v>
      </c>
      <c r="Z393" s="167">
        <f ca="1" t="shared" si="27"/>
        <v>846.839143202129</v>
      </c>
      <c r="AA393" s="167">
        <f ca="1" t="shared" si="28"/>
        <v>1205.4317568592367</v>
      </c>
      <c r="AB393" s="167">
        <f ca="1" t="shared" si="29"/>
        <v>991.8708109972885</v>
      </c>
      <c r="AC393" s="167">
        <f ca="1" t="shared" si="30"/>
        <v>1268.5972170518921</v>
      </c>
      <c r="AD393" s="167">
        <f ca="1" t="shared" si="31"/>
        <v>820.7588796649463</v>
      </c>
      <c r="AE393" s="167">
        <f ca="1" t="shared" si="32"/>
        <v>958.2033688823991</v>
      </c>
      <c r="AF393" s="167">
        <f ca="1" t="shared" si="33"/>
        <v>823.5219022462556</v>
      </c>
      <c r="AG393" s="167">
        <f ca="1" t="shared" si="34"/>
        <v>808.5215110946891</v>
      </c>
    </row>
    <row r="394" spans="1:33" ht="12.75">
      <c r="A394" s="403">
        <v>79</v>
      </c>
      <c r="B394" s="404" t="str">
        <f t="shared" si="24"/>
        <v>    Generar</v>
      </c>
      <c r="C394" s="404" t="str">
        <f t="shared" si="24"/>
        <v>    Generar</v>
      </c>
      <c r="D394" s="404" t="str">
        <f t="shared" si="24"/>
        <v>    Generar</v>
      </c>
      <c r="E394" s="404" t="str">
        <f t="shared" si="24"/>
        <v>    Generar</v>
      </c>
      <c r="F394" s="404" t="str">
        <f t="shared" si="23"/>
        <v>    Generar</v>
      </c>
      <c r="G394" s="404" t="str">
        <f t="shared" si="23"/>
        <v>    Generar</v>
      </c>
      <c r="H394" s="404" t="str">
        <f t="shared" si="23"/>
        <v>    Generar</v>
      </c>
      <c r="I394" s="404" t="str">
        <f t="shared" si="23"/>
        <v>    Generar</v>
      </c>
      <c r="J394" s="404" t="str">
        <f t="shared" si="35"/>
        <v>    Generar</v>
      </c>
      <c r="K394" s="404" t="str">
        <f t="shared" si="35"/>
        <v>    Generar</v>
      </c>
      <c r="X394" s="167">
        <f ca="1" t="shared" si="25"/>
        <v>715.3288863835371</v>
      </c>
      <c r="Y394" s="167">
        <f ca="1" t="shared" si="26"/>
        <v>1175.0232575377593</v>
      </c>
      <c r="Z394" s="167">
        <f ca="1" t="shared" si="27"/>
        <v>1239.3852933189623</v>
      </c>
      <c r="AA394" s="167">
        <f ca="1" t="shared" si="28"/>
        <v>549.6717605767385</v>
      </c>
      <c r="AB394" s="167">
        <f ca="1" t="shared" si="29"/>
        <v>1004.9193010067419</v>
      </c>
      <c r="AC394" s="167">
        <f ca="1" t="shared" si="30"/>
        <v>490.7700684322208</v>
      </c>
      <c r="AD394" s="167">
        <f ca="1" t="shared" si="31"/>
        <v>845.726986295086</v>
      </c>
      <c r="AE394" s="167">
        <f ca="1" t="shared" si="32"/>
        <v>550.1039821353231</v>
      </c>
      <c r="AF394" s="167">
        <f ca="1" t="shared" si="33"/>
        <v>548.9144804015098</v>
      </c>
      <c r="AG394" s="167">
        <f ca="1" t="shared" si="34"/>
        <v>550.5375031604221</v>
      </c>
    </row>
    <row r="395" spans="1:33" ht="12.75">
      <c r="A395" s="403">
        <v>80</v>
      </c>
      <c r="B395" s="404" t="str">
        <f t="shared" si="24"/>
        <v>    Generar</v>
      </c>
      <c r="C395" s="404" t="str">
        <f t="shared" si="24"/>
        <v>    Generar</v>
      </c>
      <c r="D395" s="404" t="str">
        <f t="shared" si="24"/>
        <v>    Generar</v>
      </c>
      <c r="E395" s="404" t="str">
        <f t="shared" si="24"/>
        <v>    Generar</v>
      </c>
      <c r="F395" s="404" t="str">
        <f t="shared" si="23"/>
        <v>    Generar</v>
      </c>
      <c r="G395" s="404" t="str">
        <f t="shared" si="23"/>
        <v>    Generar</v>
      </c>
      <c r="H395" s="404" t="str">
        <f t="shared" si="23"/>
        <v>    Generar</v>
      </c>
      <c r="I395" s="404" t="str">
        <f t="shared" si="23"/>
        <v>    Generar</v>
      </c>
      <c r="J395" s="404" t="str">
        <f t="shared" si="35"/>
        <v>    Generar</v>
      </c>
      <c r="K395" s="404" t="str">
        <f t="shared" si="35"/>
        <v>    Generar</v>
      </c>
      <c r="X395" s="167">
        <f ca="1" t="shared" si="25"/>
        <v>1225.5823916924357</v>
      </c>
      <c r="Y395" s="167">
        <f ca="1" t="shared" si="26"/>
        <v>1177.6517908865865</v>
      </c>
      <c r="Z395" s="167">
        <f ca="1" t="shared" si="27"/>
        <v>1519.6255244427525</v>
      </c>
      <c r="AA395" s="167">
        <f ca="1" t="shared" si="28"/>
        <v>741.0096868447315</v>
      </c>
      <c r="AB395" s="167">
        <f ca="1" t="shared" si="29"/>
        <v>562.1000705172362</v>
      </c>
      <c r="AC395" s="167">
        <f ca="1" t="shared" si="30"/>
        <v>897.1184359371318</v>
      </c>
      <c r="AD395" s="167">
        <f ca="1" t="shared" si="31"/>
        <v>964.7343435004109</v>
      </c>
      <c r="AE395" s="167">
        <f ca="1" t="shared" si="32"/>
        <v>1004.215896136142</v>
      </c>
      <c r="AF395" s="167">
        <f ca="1" t="shared" si="33"/>
        <v>1245.6278047852788</v>
      </c>
      <c r="AG395" s="167">
        <f ca="1" t="shared" si="34"/>
        <v>1079.4606999762657</v>
      </c>
    </row>
    <row r="396" spans="1:33" ht="12.75">
      <c r="A396" s="403">
        <v>81</v>
      </c>
      <c r="B396" s="404" t="str">
        <f t="shared" si="24"/>
        <v>    Generar</v>
      </c>
      <c r="C396" s="404" t="str">
        <f t="shared" si="24"/>
        <v>    Generar</v>
      </c>
      <c r="D396" s="404" t="str">
        <f t="shared" si="24"/>
        <v>    Generar</v>
      </c>
      <c r="E396" s="404" t="str">
        <f t="shared" si="24"/>
        <v>    Generar</v>
      </c>
      <c r="F396" s="404" t="str">
        <f t="shared" si="23"/>
        <v>    Generar</v>
      </c>
      <c r="G396" s="404" t="str">
        <f t="shared" si="23"/>
        <v>    Generar</v>
      </c>
      <c r="H396" s="404" t="str">
        <f t="shared" si="23"/>
        <v>    Generar</v>
      </c>
      <c r="I396" s="404" t="str">
        <f t="shared" si="23"/>
        <v>    Generar</v>
      </c>
      <c r="J396" s="404" t="str">
        <f t="shared" si="35"/>
        <v>    Generar</v>
      </c>
      <c r="K396" s="404" t="str">
        <f t="shared" si="35"/>
        <v>    Generar</v>
      </c>
      <c r="X396" s="167">
        <f ca="1" t="shared" si="25"/>
        <v>986.3518902559424</v>
      </c>
      <c r="Y396" s="167">
        <f ca="1" t="shared" si="26"/>
        <v>647.2601260144213</v>
      </c>
      <c r="Z396" s="167">
        <f ca="1" t="shared" si="27"/>
        <v>426.68437512691304</v>
      </c>
      <c r="AA396" s="167">
        <f ca="1" t="shared" si="28"/>
        <v>862.6588305765438</v>
      </c>
      <c r="AB396" s="167">
        <f ca="1" t="shared" si="29"/>
        <v>813.6047604623234</v>
      </c>
      <c r="AC396" s="167">
        <f ca="1" t="shared" si="30"/>
        <v>1295.742012279126</v>
      </c>
      <c r="AD396" s="167">
        <f ca="1" t="shared" si="31"/>
        <v>861.0450245502467</v>
      </c>
      <c r="AE396" s="167">
        <f ca="1" t="shared" si="32"/>
        <v>925.0296832926783</v>
      </c>
      <c r="AF396" s="167">
        <f ca="1" t="shared" si="33"/>
        <v>987.6326515292641</v>
      </c>
      <c r="AG396" s="167">
        <f ca="1" t="shared" si="34"/>
        <v>512.0229642832429</v>
      </c>
    </row>
    <row r="397" spans="1:33" ht="12.75">
      <c r="A397" s="403">
        <v>82</v>
      </c>
      <c r="B397" s="404" t="str">
        <f t="shared" si="24"/>
        <v>    Generar</v>
      </c>
      <c r="C397" s="404" t="str">
        <f t="shared" si="24"/>
        <v>    Generar</v>
      </c>
      <c r="D397" s="404" t="str">
        <f t="shared" si="24"/>
        <v>    Generar</v>
      </c>
      <c r="E397" s="404" t="str">
        <f t="shared" si="24"/>
        <v>    Generar</v>
      </c>
      <c r="F397" s="404" t="str">
        <f t="shared" si="23"/>
        <v>    Generar</v>
      </c>
      <c r="G397" s="404" t="str">
        <f t="shared" si="23"/>
        <v>    Generar</v>
      </c>
      <c r="H397" s="404" t="str">
        <f t="shared" si="23"/>
        <v>    Generar</v>
      </c>
      <c r="I397" s="404" t="str">
        <f t="shared" si="23"/>
        <v>    Generar</v>
      </c>
      <c r="J397" s="404" t="str">
        <f t="shared" si="35"/>
        <v>    Generar</v>
      </c>
      <c r="K397" s="404" t="str">
        <f t="shared" si="35"/>
        <v>    Generar</v>
      </c>
      <c r="X397" s="167">
        <f ca="1" t="shared" si="25"/>
        <v>591.084369197931</v>
      </c>
      <c r="Y397" s="167">
        <f ca="1" t="shared" si="26"/>
        <v>706.4323457805226</v>
      </c>
      <c r="Z397" s="167">
        <f ca="1" t="shared" si="27"/>
        <v>775.4772284167763</v>
      </c>
      <c r="AA397" s="167">
        <f ca="1" t="shared" si="28"/>
        <v>778.2874081645447</v>
      </c>
      <c r="AB397" s="167">
        <f ca="1" t="shared" si="29"/>
        <v>830.9833849987285</v>
      </c>
      <c r="AC397" s="167">
        <f ca="1" t="shared" si="30"/>
        <v>706.8503897006248</v>
      </c>
      <c r="AD397" s="167">
        <f ca="1" t="shared" si="31"/>
        <v>874.4028440808479</v>
      </c>
      <c r="AE397" s="167">
        <f ca="1" t="shared" si="32"/>
        <v>1302.2925812148096</v>
      </c>
      <c r="AF397" s="167">
        <f ca="1" t="shared" si="33"/>
        <v>307.01490543257114</v>
      </c>
      <c r="AG397" s="167">
        <f ca="1" t="shared" si="34"/>
        <v>674.121588079548</v>
      </c>
    </row>
    <row r="398" spans="1:33" ht="12.75">
      <c r="A398" s="403">
        <v>83</v>
      </c>
      <c r="B398" s="404" t="str">
        <f t="shared" si="24"/>
        <v>    Generar</v>
      </c>
      <c r="C398" s="404" t="str">
        <f t="shared" si="24"/>
        <v>    Generar</v>
      </c>
      <c r="D398" s="404" t="str">
        <f t="shared" si="24"/>
        <v>    Generar</v>
      </c>
      <c r="E398" s="404" t="str">
        <f t="shared" si="24"/>
        <v>    Generar</v>
      </c>
      <c r="F398" s="404" t="str">
        <f t="shared" si="23"/>
        <v>    Generar</v>
      </c>
      <c r="G398" s="404" t="str">
        <f t="shared" si="23"/>
        <v>    Generar</v>
      </c>
      <c r="H398" s="404" t="str">
        <f t="shared" si="23"/>
        <v>    Generar</v>
      </c>
      <c r="I398" s="404" t="str">
        <f t="shared" si="23"/>
        <v>    Generar</v>
      </c>
      <c r="J398" s="404" t="str">
        <f t="shared" si="35"/>
        <v>    Generar</v>
      </c>
      <c r="K398" s="404" t="str">
        <f t="shared" si="35"/>
        <v>    Generar</v>
      </c>
      <c r="X398" s="167">
        <f ca="1" t="shared" si="25"/>
        <v>737.952680502908</v>
      </c>
      <c r="Y398" s="167">
        <f ca="1" t="shared" si="26"/>
        <v>1039.6355358149683</v>
      </c>
      <c r="Z398" s="167">
        <f ca="1" t="shared" si="27"/>
        <v>1294.6250067069234</v>
      </c>
      <c r="AA398" s="167">
        <f ca="1" t="shared" si="28"/>
        <v>1174.6062989282473</v>
      </c>
      <c r="AB398" s="167">
        <f ca="1" t="shared" si="29"/>
        <v>286.4591999418501</v>
      </c>
      <c r="AC398" s="167">
        <f ca="1" t="shared" si="30"/>
        <v>430.3853863098391</v>
      </c>
      <c r="AD398" s="167">
        <f ca="1" t="shared" si="31"/>
        <v>28.64944151623604</v>
      </c>
      <c r="AE398" s="167">
        <f ca="1" t="shared" si="32"/>
        <v>812.1883477514311</v>
      </c>
      <c r="AF398" s="167">
        <f ca="1" t="shared" si="33"/>
        <v>479.5133463424402</v>
      </c>
      <c r="AG398" s="167">
        <f ca="1" t="shared" si="34"/>
        <v>964.9444874691311</v>
      </c>
    </row>
    <row r="399" spans="1:33" ht="12.75">
      <c r="A399" s="403">
        <v>84</v>
      </c>
      <c r="B399" s="404" t="str">
        <f t="shared" si="24"/>
        <v>    Generar</v>
      </c>
      <c r="C399" s="404" t="str">
        <f t="shared" si="24"/>
        <v>    Generar</v>
      </c>
      <c r="D399" s="404" t="str">
        <f t="shared" si="24"/>
        <v>    Generar</v>
      </c>
      <c r="E399" s="404" t="str">
        <f t="shared" si="24"/>
        <v>    Generar</v>
      </c>
      <c r="F399" s="404" t="str">
        <f t="shared" si="23"/>
        <v>    Generar</v>
      </c>
      <c r="G399" s="404" t="str">
        <f t="shared" si="23"/>
        <v>    Generar</v>
      </c>
      <c r="H399" s="404" t="str">
        <f t="shared" si="23"/>
        <v>    Generar</v>
      </c>
      <c r="I399" s="404" t="str">
        <f t="shared" si="23"/>
        <v>    Generar</v>
      </c>
      <c r="J399" s="404" t="str">
        <f t="shared" si="35"/>
        <v>    Generar</v>
      </c>
      <c r="K399" s="404" t="str">
        <f t="shared" si="35"/>
        <v>    Generar</v>
      </c>
      <c r="X399" s="167">
        <f ca="1" t="shared" si="25"/>
        <v>1116.2904873751681</v>
      </c>
      <c r="Y399" s="167">
        <f ca="1" t="shared" si="26"/>
        <v>1250.964379102536</v>
      </c>
      <c r="Z399" s="167">
        <f ca="1" t="shared" si="27"/>
        <v>663.3523343788199</v>
      </c>
      <c r="AA399" s="167">
        <f ca="1" t="shared" si="28"/>
        <v>642.924260749824</v>
      </c>
      <c r="AB399" s="167">
        <f ca="1" t="shared" si="29"/>
        <v>1322.362088285695</v>
      </c>
      <c r="AC399" s="167">
        <f ca="1" t="shared" si="30"/>
        <v>807.1053571110535</v>
      </c>
      <c r="AD399" s="167">
        <f ca="1" t="shared" si="31"/>
        <v>974.0845445073021</v>
      </c>
      <c r="AE399" s="167">
        <f ca="1" t="shared" si="32"/>
        <v>1102.8817978844118</v>
      </c>
      <c r="AF399" s="167">
        <f ca="1" t="shared" si="33"/>
        <v>1113.6736420861587</v>
      </c>
      <c r="AG399" s="167">
        <f ca="1" t="shared" si="34"/>
        <v>637.6191335696376</v>
      </c>
    </row>
    <row r="400" spans="1:33" ht="12.75">
      <c r="A400" s="403">
        <v>85</v>
      </c>
      <c r="B400" s="404" t="str">
        <f t="shared" si="24"/>
        <v>    Generar</v>
      </c>
      <c r="C400" s="404" t="str">
        <f t="shared" si="24"/>
        <v>    Generar</v>
      </c>
      <c r="D400" s="404" t="str">
        <f t="shared" si="24"/>
        <v>    Generar</v>
      </c>
      <c r="E400" s="404" t="str">
        <f t="shared" si="24"/>
        <v>    Generar</v>
      </c>
      <c r="F400" s="404" t="str">
        <f t="shared" si="23"/>
        <v>    Generar</v>
      </c>
      <c r="G400" s="404" t="str">
        <f t="shared" si="23"/>
        <v>    Generar</v>
      </c>
      <c r="H400" s="404" t="str">
        <f t="shared" si="23"/>
        <v>    Generar</v>
      </c>
      <c r="I400" s="404" t="str">
        <f t="shared" si="23"/>
        <v>    Generar</v>
      </c>
      <c r="J400" s="404" t="str">
        <f t="shared" si="35"/>
        <v>    Generar</v>
      </c>
      <c r="K400" s="404" t="str">
        <f t="shared" si="35"/>
        <v>    Generar</v>
      </c>
      <c r="X400" s="167">
        <f ca="1" t="shared" si="25"/>
        <v>1084.9087006546843</v>
      </c>
      <c r="Y400" s="167">
        <f ca="1" t="shared" si="26"/>
        <v>679.4535481274522</v>
      </c>
      <c r="Z400" s="167">
        <f ca="1" t="shared" si="27"/>
        <v>834.4916873550951</v>
      </c>
      <c r="AA400" s="167">
        <f ca="1" t="shared" si="28"/>
        <v>849.9068930307488</v>
      </c>
      <c r="AB400" s="167">
        <f ca="1" t="shared" si="29"/>
        <v>1295.7406165498476</v>
      </c>
      <c r="AC400" s="167">
        <f ca="1" t="shared" si="30"/>
        <v>574.1410971127339</v>
      </c>
      <c r="AD400" s="167">
        <f ca="1" t="shared" si="31"/>
        <v>990.2184866673745</v>
      </c>
      <c r="AE400" s="167">
        <f ca="1" t="shared" si="32"/>
        <v>658.785125795375</v>
      </c>
      <c r="AF400" s="167">
        <f ca="1" t="shared" si="33"/>
        <v>1019.1252241069504</v>
      </c>
      <c r="AG400" s="167">
        <f ca="1" t="shared" si="34"/>
        <v>871.7474117384885</v>
      </c>
    </row>
    <row r="401" spans="1:33" ht="12.75">
      <c r="A401" s="403">
        <v>86</v>
      </c>
      <c r="B401" s="404" t="str">
        <f t="shared" si="24"/>
        <v>    Generar</v>
      </c>
      <c r="C401" s="404" t="str">
        <f t="shared" si="24"/>
        <v>    Generar</v>
      </c>
      <c r="D401" s="404" t="str">
        <f t="shared" si="24"/>
        <v>    Generar</v>
      </c>
      <c r="E401" s="404" t="str">
        <f t="shared" si="24"/>
        <v>    Generar</v>
      </c>
      <c r="F401" s="404" t="str">
        <f t="shared" si="23"/>
        <v>    Generar</v>
      </c>
      <c r="G401" s="404" t="str">
        <f t="shared" si="23"/>
        <v>    Generar</v>
      </c>
      <c r="H401" s="404" t="str">
        <f t="shared" si="23"/>
        <v>    Generar</v>
      </c>
      <c r="I401" s="404" t="str">
        <f t="shared" si="23"/>
        <v>    Generar</v>
      </c>
      <c r="J401" s="404" t="str">
        <f t="shared" si="35"/>
        <v>    Generar</v>
      </c>
      <c r="K401" s="404" t="str">
        <f t="shared" si="35"/>
        <v>    Generar</v>
      </c>
      <c r="X401" s="167">
        <f ca="1" t="shared" si="25"/>
        <v>870.8461163834394</v>
      </c>
      <c r="Y401" s="167">
        <f ca="1" t="shared" si="26"/>
        <v>1097.6297930151165</v>
      </c>
      <c r="Z401" s="167">
        <f ca="1" t="shared" si="27"/>
        <v>1249.8628693241346</v>
      </c>
      <c r="AA401" s="167">
        <f ca="1" t="shared" si="28"/>
        <v>974.1044068778896</v>
      </c>
      <c r="AB401" s="167">
        <f ca="1" t="shared" si="29"/>
        <v>671.9661073792417</v>
      </c>
      <c r="AC401" s="167">
        <f ca="1" t="shared" si="30"/>
        <v>613.0819400973835</v>
      </c>
      <c r="AD401" s="167">
        <f ca="1" t="shared" si="31"/>
        <v>201.53467639915618</v>
      </c>
      <c r="AE401" s="167">
        <f ca="1" t="shared" si="32"/>
        <v>699.7906164082273</v>
      </c>
      <c r="AF401" s="167">
        <f ca="1" t="shared" si="33"/>
        <v>532.7305395838249</v>
      </c>
      <c r="AG401" s="167">
        <f ca="1" t="shared" si="34"/>
        <v>772.5090640993626</v>
      </c>
    </row>
    <row r="402" spans="1:33" ht="12.75">
      <c r="A402" s="403">
        <v>87</v>
      </c>
      <c r="B402" s="404" t="str">
        <f t="shared" si="24"/>
        <v>    Generar</v>
      </c>
      <c r="C402" s="404" t="str">
        <f t="shared" si="24"/>
        <v>    Generar</v>
      </c>
      <c r="D402" s="404" t="str">
        <f t="shared" si="24"/>
        <v>    Generar</v>
      </c>
      <c r="E402" s="404" t="str">
        <f t="shared" si="24"/>
        <v>    Generar</v>
      </c>
      <c r="F402" s="404" t="str">
        <f t="shared" si="23"/>
        <v>    Generar</v>
      </c>
      <c r="G402" s="404" t="str">
        <f t="shared" si="23"/>
        <v>    Generar</v>
      </c>
      <c r="H402" s="404" t="str">
        <f t="shared" si="23"/>
        <v>    Generar</v>
      </c>
      <c r="I402" s="404" t="str">
        <f t="shared" si="23"/>
        <v>    Generar</v>
      </c>
      <c r="J402" s="404" t="str">
        <f t="shared" si="35"/>
        <v>    Generar</v>
      </c>
      <c r="K402" s="404" t="str">
        <f t="shared" si="35"/>
        <v>    Generar</v>
      </c>
      <c r="X402" s="167">
        <f ca="1" t="shared" si="25"/>
        <v>484.19755741769205</v>
      </c>
      <c r="Y402" s="167">
        <f ca="1" t="shared" si="26"/>
        <v>838.616516009841</v>
      </c>
      <c r="Z402" s="167">
        <f ca="1" t="shared" si="27"/>
        <v>966.9490613002022</v>
      </c>
      <c r="AA402" s="167">
        <f ca="1" t="shared" si="28"/>
        <v>545.2590975290661</v>
      </c>
      <c r="AB402" s="167">
        <f ca="1" t="shared" si="29"/>
        <v>1109.6249226345242</v>
      </c>
      <c r="AC402" s="167">
        <f ca="1" t="shared" si="30"/>
        <v>619.7192891766692</v>
      </c>
      <c r="AD402" s="167">
        <f ca="1" t="shared" si="31"/>
        <v>1140.9219196616011</v>
      </c>
      <c r="AE402" s="167">
        <f ca="1" t="shared" si="32"/>
        <v>811.7033397811527</v>
      </c>
      <c r="AF402" s="167">
        <f ca="1" t="shared" si="33"/>
        <v>1120.076312097203</v>
      </c>
      <c r="AG402" s="167">
        <f ca="1" t="shared" si="34"/>
        <v>1533.4998296856045</v>
      </c>
    </row>
    <row r="403" spans="1:33" ht="12.75">
      <c r="A403" s="403">
        <v>88</v>
      </c>
      <c r="B403" s="404" t="str">
        <f t="shared" si="24"/>
        <v>    Generar</v>
      </c>
      <c r="C403" s="404" t="str">
        <f t="shared" si="24"/>
        <v>    Generar</v>
      </c>
      <c r="D403" s="404" t="str">
        <f t="shared" si="24"/>
        <v>    Generar</v>
      </c>
      <c r="E403" s="404" t="str">
        <f t="shared" si="24"/>
        <v>    Generar</v>
      </c>
      <c r="F403" s="404" t="str">
        <f t="shared" si="23"/>
        <v>    Generar</v>
      </c>
      <c r="G403" s="404" t="str">
        <f t="shared" si="23"/>
        <v>    Generar</v>
      </c>
      <c r="H403" s="404" t="str">
        <f t="shared" si="23"/>
        <v>    Generar</v>
      </c>
      <c r="I403" s="404" t="str">
        <f t="shared" si="23"/>
        <v>    Generar</v>
      </c>
      <c r="J403" s="404" t="str">
        <f t="shared" si="35"/>
        <v>    Generar</v>
      </c>
      <c r="K403" s="404" t="str">
        <f t="shared" si="35"/>
        <v>    Generar</v>
      </c>
      <c r="X403" s="167">
        <f ca="1" t="shared" si="25"/>
        <v>1135.107059584873</v>
      </c>
      <c r="Y403" s="167">
        <f ca="1" t="shared" si="26"/>
        <v>849.0532661776043</v>
      </c>
      <c r="Z403" s="167">
        <f ca="1" t="shared" si="27"/>
        <v>933.5366744222919</v>
      </c>
      <c r="AA403" s="167">
        <f ca="1" t="shared" si="28"/>
        <v>768.2445828644788</v>
      </c>
      <c r="AB403" s="167">
        <f ca="1" t="shared" si="29"/>
        <v>1134.9608218247595</v>
      </c>
      <c r="AC403" s="167">
        <f ca="1" t="shared" si="30"/>
        <v>989.0831935730434</v>
      </c>
      <c r="AD403" s="167">
        <f ca="1" t="shared" si="31"/>
        <v>350.650685054688</v>
      </c>
      <c r="AE403" s="167">
        <f ca="1" t="shared" si="32"/>
        <v>820.4222984705542</v>
      </c>
      <c r="AF403" s="167">
        <f ca="1" t="shared" si="33"/>
        <v>647.9029382267438</v>
      </c>
      <c r="AG403" s="167">
        <f ca="1" t="shared" si="34"/>
        <v>1198.184250610484</v>
      </c>
    </row>
    <row r="404" spans="1:33" ht="12.75">
      <c r="A404" s="403">
        <v>89</v>
      </c>
      <c r="B404" s="404" t="str">
        <f t="shared" si="24"/>
        <v>    Generar</v>
      </c>
      <c r="C404" s="404" t="str">
        <f t="shared" si="24"/>
        <v>    Generar</v>
      </c>
      <c r="D404" s="404" t="str">
        <f t="shared" si="24"/>
        <v>    Generar</v>
      </c>
      <c r="E404" s="404" t="str">
        <f t="shared" si="24"/>
        <v>    Generar</v>
      </c>
      <c r="F404" s="404" t="str">
        <f t="shared" si="23"/>
        <v>    Generar</v>
      </c>
      <c r="G404" s="404" t="str">
        <f t="shared" si="23"/>
        <v>    Generar</v>
      </c>
      <c r="H404" s="404" t="str">
        <f t="shared" si="23"/>
        <v>    Generar</v>
      </c>
      <c r="I404" s="404" t="str">
        <f t="shared" si="23"/>
        <v>    Generar</v>
      </c>
      <c r="J404" s="404" t="str">
        <f t="shared" si="35"/>
        <v>    Generar</v>
      </c>
      <c r="K404" s="404" t="str">
        <f t="shared" si="35"/>
        <v>    Generar</v>
      </c>
      <c r="X404" s="167">
        <f ca="1" t="shared" si="25"/>
        <v>906.7108070618413</v>
      </c>
      <c r="Y404" s="167">
        <f ca="1" t="shared" si="26"/>
        <v>401.9316923724961</v>
      </c>
      <c r="Z404" s="167">
        <f ca="1" t="shared" si="27"/>
        <v>1263.136587726147</v>
      </c>
      <c r="AA404" s="167">
        <f ca="1" t="shared" si="28"/>
        <v>1103.439267350593</v>
      </c>
      <c r="AB404" s="167">
        <f ca="1" t="shared" si="29"/>
        <v>679.6731381469766</v>
      </c>
      <c r="AC404" s="167">
        <f ca="1" t="shared" si="30"/>
        <v>637.6799640646975</v>
      </c>
      <c r="AD404" s="167">
        <f ca="1" t="shared" si="31"/>
        <v>618.0138296703122</v>
      </c>
      <c r="AE404" s="167">
        <f ca="1" t="shared" si="32"/>
        <v>1043.1903466412086</v>
      </c>
      <c r="AF404" s="167">
        <f ca="1" t="shared" si="33"/>
        <v>612.2176780861655</v>
      </c>
      <c r="AG404" s="167">
        <f ca="1" t="shared" si="34"/>
        <v>884.8330230344594</v>
      </c>
    </row>
    <row r="405" spans="1:33" ht="12.75">
      <c r="A405" s="403">
        <v>90</v>
      </c>
      <c r="B405" s="404" t="str">
        <f t="shared" si="24"/>
        <v>    Generar</v>
      </c>
      <c r="C405" s="404" t="str">
        <f t="shared" si="24"/>
        <v>    Generar</v>
      </c>
      <c r="D405" s="404" t="str">
        <f t="shared" si="24"/>
        <v>    Generar</v>
      </c>
      <c r="E405" s="404" t="str">
        <f t="shared" si="24"/>
        <v>    Generar</v>
      </c>
      <c r="F405" s="404" t="str">
        <f t="shared" si="23"/>
        <v>    Generar</v>
      </c>
      <c r="G405" s="404" t="str">
        <f t="shared" si="23"/>
        <v>    Generar</v>
      </c>
      <c r="H405" s="404" t="str">
        <f t="shared" si="23"/>
        <v>    Generar</v>
      </c>
      <c r="I405" s="404" t="str">
        <f t="shared" si="23"/>
        <v>    Generar</v>
      </c>
      <c r="J405" s="404" t="str">
        <f t="shared" si="35"/>
        <v>    Generar</v>
      </c>
      <c r="K405" s="404" t="str">
        <f t="shared" si="35"/>
        <v>    Generar</v>
      </c>
      <c r="X405" s="167">
        <f ca="1" t="shared" si="25"/>
        <v>1080.256324635776</v>
      </c>
      <c r="Y405" s="167">
        <f ca="1" t="shared" si="26"/>
        <v>1328.4361451465747</v>
      </c>
      <c r="Z405" s="167">
        <f ca="1" t="shared" si="27"/>
        <v>1052.992736986321</v>
      </c>
      <c r="AA405" s="167">
        <f ca="1" t="shared" si="28"/>
        <v>518.6504412602143</v>
      </c>
      <c r="AB405" s="167">
        <f ca="1" t="shared" si="29"/>
        <v>936.7732584465103</v>
      </c>
      <c r="AC405" s="167">
        <f ca="1" t="shared" si="30"/>
        <v>953.3860645275784</v>
      </c>
      <c r="AD405" s="167">
        <f ca="1" t="shared" si="31"/>
        <v>572.9778725426185</v>
      </c>
      <c r="AE405" s="167">
        <f ca="1" t="shared" si="32"/>
        <v>303.0967463945051</v>
      </c>
      <c r="AF405" s="167">
        <f ca="1" t="shared" si="33"/>
        <v>521.7643448239816</v>
      </c>
      <c r="AG405" s="167">
        <f ca="1" t="shared" si="34"/>
        <v>934.2285089549263</v>
      </c>
    </row>
    <row r="406" spans="1:33" ht="12.75">
      <c r="A406" s="403">
        <v>91</v>
      </c>
      <c r="B406" s="404" t="str">
        <f t="shared" si="24"/>
        <v>    Generar</v>
      </c>
      <c r="C406" s="404" t="str">
        <f t="shared" si="24"/>
        <v>    Generar</v>
      </c>
      <c r="D406" s="404" t="str">
        <f t="shared" si="24"/>
        <v>    Generar</v>
      </c>
      <c r="E406" s="404" t="str">
        <f t="shared" si="24"/>
        <v>    Generar</v>
      </c>
      <c r="F406" s="404" t="str">
        <f t="shared" si="23"/>
        <v>    Generar</v>
      </c>
      <c r="G406" s="404" t="str">
        <f t="shared" si="23"/>
        <v>    Generar</v>
      </c>
      <c r="H406" s="404" t="str">
        <f t="shared" si="23"/>
        <v>    Generar</v>
      </c>
      <c r="I406" s="404" t="str">
        <f t="shared" si="23"/>
        <v>    Generar</v>
      </c>
      <c r="J406" s="404" t="str">
        <f t="shared" si="35"/>
        <v>    Generar</v>
      </c>
      <c r="K406" s="404" t="str">
        <f t="shared" si="35"/>
        <v>    Generar</v>
      </c>
      <c r="X406" s="167">
        <f ca="1" t="shared" si="25"/>
        <v>910.6428758624753</v>
      </c>
      <c r="Y406" s="167">
        <f ca="1" t="shared" si="26"/>
        <v>1052.3443294990072</v>
      </c>
      <c r="Z406" s="167">
        <f ca="1" t="shared" si="27"/>
        <v>1159.607667726775</v>
      </c>
      <c r="AA406" s="167">
        <f ca="1" t="shared" si="28"/>
        <v>845.2865821728561</v>
      </c>
      <c r="AB406" s="167">
        <f ca="1" t="shared" si="29"/>
        <v>276.0958866084359</v>
      </c>
      <c r="AC406" s="167">
        <f ca="1" t="shared" si="30"/>
        <v>787.9576224954204</v>
      </c>
      <c r="AD406" s="167">
        <f ca="1" t="shared" si="31"/>
        <v>1161.4541999163166</v>
      </c>
      <c r="AE406" s="167">
        <f ca="1" t="shared" si="32"/>
        <v>537.8310310889578</v>
      </c>
      <c r="AF406" s="167">
        <f ca="1" t="shared" si="33"/>
        <v>1097.7602300218289</v>
      </c>
      <c r="AG406" s="167">
        <f ca="1" t="shared" si="34"/>
        <v>778.8516535988367</v>
      </c>
    </row>
    <row r="407" spans="1:33" ht="12.75">
      <c r="A407" s="403">
        <v>92</v>
      </c>
      <c r="B407" s="404" t="str">
        <f t="shared" si="24"/>
        <v>    Generar</v>
      </c>
      <c r="C407" s="404" t="str">
        <f t="shared" si="24"/>
        <v>    Generar</v>
      </c>
      <c r="D407" s="404" t="str">
        <f t="shared" si="24"/>
        <v>    Generar</v>
      </c>
      <c r="E407" s="404" t="str">
        <f t="shared" si="24"/>
        <v>    Generar</v>
      </c>
      <c r="F407" s="404" t="str">
        <f t="shared" si="23"/>
        <v>    Generar</v>
      </c>
      <c r="G407" s="404" t="str">
        <f t="shared" si="23"/>
        <v>    Generar</v>
      </c>
      <c r="H407" s="404" t="str">
        <f t="shared" si="23"/>
        <v>    Generar</v>
      </c>
      <c r="I407" s="404" t="str">
        <f t="shared" si="23"/>
        <v>    Generar</v>
      </c>
      <c r="J407" s="404" t="str">
        <f t="shared" si="35"/>
        <v>    Generar</v>
      </c>
      <c r="K407" s="404" t="str">
        <f t="shared" si="35"/>
        <v>    Generar</v>
      </c>
      <c r="X407" s="167">
        <f ca="1" t="shared" si="25"/>
        <v>1088.3986363514766</v>
      </c>
      <c r="Y407" s="167">
        <f ca="1" t="shared" si="26"/>
        <v>1205.3366485354204</v>
      </c>
      <c r="Z407" s="167">
        <f ca="1" t="shared" si="27"/>
        <v>723.3784447859936</v>
      </c>
      <c r="AA407" s="167">
        <f ca="1" t="shared" si="28"/>
        <v>655.1876766063576</v>
      </c>
      <c r="AB407" s="167">
        <f ca="1" t="shared" si="29"/>
        <v>969.2297441055116</v>
      </c>
      <c r="AC407" s="167">
        <f ca="1" t="shared" si="30"/>
        <v>489.95852045791173</v>
      </c>
      <c r="AD407" s="167">
        <f ca="1" t="shared" si="31"/>
        <v>773.1653819920059</v>
      </c>
      <c r="AE407" s="167">
        <f ca="1" t="shared" si="32"/>
        <v>957.049392828789</v>
      </c>
      <c r="AF407" s="167">
        <f ca="1" t="shared" si="33"/>
        <v>716.4768659099753</v>
      </c>
      <c r="AG407" s="167">
        <f ca="1" t="shared" si="34"/>
        <v>1706.569224819028</v>
      </c>
    </row>
    <row r="408" spans="1:33" ht="12.75">
      <c r="A408" s="403">
        <v>93</v>
      </c>
      <c r="B408" s="404" t="str">
        <f t="shared" si="24"/>
        <v>    Generar</v>
      </c>
      <c r="C408" s="404" t="str">
        <f t="shared" si="24"/>
        <v>    Generar</v>
      </c>
      <c r="D408" s="404" t="str">
        <f t="shared" si="24"/>
        <v>    Generar</v>
      </c>
      <c r="E408" s="404" t="str">
        <f t="shared" si="24"/>
        <v>    Generar</v>
      </c>
      <c r="F408" s="404" t="str">
        <f t="shared" si="23"/>
        <v>    Generar</v>
      </c>
      <c r="G408" s="404" t="str">
        <f t="shared" si="23"/>
        <v>    Generar</v>
      </c>
      <c r="H408" s="404" t="str">
        <f t="shared" si="23"/>
        <v>    Generar</v>
      </c>
      <c r="I408" s="404" t="str">
        <f t="shared" si="23"/>
        <v>    Generar</v>
      </c>
      <c r="J408" s="404" t="str">
        <f t="shared" si="35"/>
        <v>    Generar</v>
      </c>
      <c r="K408" s="404" t="str">
        <f t="shared" si="35"/>
        <v>    Generar</v>
      </c>
      <c r="X408" s="167">
        <f ca="1" t="shared" si="25"/>
        <v>1488.5144410231833</v>
      </c>
      <c r="Y408" s="167">
        <f ca="1" t="shared" si="26"/>
        <v>756.778178343174</v>
      </c>
      <c r="Z408" s="167">
        <f ca="1" t="shared" si="27"/>
        <v>231.60140516604667</v>
      </c>
      <c r="AA408" s="167">
        <f ca="1" t="shared" si="28"/>
        <v>246.63148453085273</v>
      </c>
      <c r="AB408" s="167">
        <f ca="1" t="shared" si="29"/>
        <v>1093.0608069882371</v>
      </c>
      <c r="AC408" s="167">
        <f ca="1" t="shared" si="30"/>
        <v>881.1571965297098</v>
      </c>
      <c r="AD408" s="167">
        <f ca="1" t="shared" si="31"/>
        <v>789.1157751131954</v>
      </c>
      <c r="AE408" s="167">
        <f ca="1" t="shared" si="32"/>
        <v>581.4121945334706</v>
      </c>
      <c r="AF408" s="167">
        <f ca="1" t="shared" si="33"/>
        <v>719.1241014509029</v>
      </c>
      <c r="AG408" s="167">
        <f ca="1" t="shared" si="34"/>
        <v>940.0630585132069</v>
      </c>
    </row>
    <row r="409" spans="1:33" ht="12.75">
      <c r="A409" s="403">
        <v>94</v>
      </c>
      <c r="B409" s="404" t="str">
        <f t="shared" si="24"/>
        <v>    Generar</v>
      </c>
      <c r="C409" s="404" t="str">
        <f t="shared" si="24"/>
        <v>    Generar</v>
      </c>
      <c r="D409" s="404" t="str">
        <f t="shared" si="24"/>
        <v>    Generar</v>
      </c>
      <c r="E409" s="404" t="str">
        <f t="shared" si="24"/>
        <v>    Generar</v>
      </c>
      <c r="F409" s="404" t="str">
        <f t="shared" si="23"/>
        <v>    Generar</v>
      </c>
      <c r="G409" s="404" t="str">
        <f t="shared" si="23"/>
        <v>    Generar</v>
      </c>
      <c r="H409" s="404" t="str">
        <f t="shared" si="23"/>
        <v>    Generar</v>
      </c>
      <c r="I409" s="404" t="str">
        <f t="shared" si="23"/>
        <v>    Generar</v>
      </c>
      <c r="J409" s="404" t="str">
        <f t="shared" si="35"/>
        <v>    Generar</v>
      </c>
      <c r="K409" s="404" t="str">
        <f t="shared" si="35"/>
        <v>    Generar</v>
      </c>
      <c r="X409" s="167">
        <f ca="1" t="shared" si="25"/>
        <v>419.3535101563895</v>
      </c>
      <c r="Y409" s="167">
        <f ca="1" t="shared" si="26"/>
        <v>426.8537876860739</v>
      </c>
      <c r="Z409" s="167">
        <f ca="1" t="shared" si="27"/>
        <v>816.8948894878829</v>
      </c>
      <c r="AA409" s="167">
        <f ca="1" t="shared" si="28"/>
        <v>409.8656057750996</v>
      </c>
      <c r="AB409" s="167">
        <f ca="1" t="shared" si="29"/>
        <v>1293.1256232363755</v>
      </c>
      <c r="AC409" s="167">
        <f ca="1" t="shared" si="30"/>
        <v>240.8485339630423</v>
      </c>
      <c r="AD409" s="167">
        <f ca="1" t="shared" si="31"/>
        <v>920.926385554017</v>
      </c>
      <c r="AE409" s="167">
        <f ca="1" t="shared" si="32"/>
        <v>404.0334019031763</v>
      </c>
      <c r="AF409" s="167">
        <f ca="1" t="shared" si="33"/>
        <v>475.15864998502985</v>
      </c>
      <c r="AG409" s="167">
        <f ca="1" t="shared" si="34"/>
        <v>1204.0177220930618</v>
      </c>
    </row>
    <row r="410" spans="1:33" ht="12.75">
      <c r="A410" s="403">
        <v>95</v>
      </c>
      <c r="B410" s="404" t="str">
        <f t="shared" si="24"/>
        <v>    Generar</v>
      </c>
      <c r="C410" s="404" t="str">
        <f t="shared" si="24"/>
        <v>    Generar</v>
      </c>
      <c r="D410" s="404" t="str">
        <f t="shared" si="24"/>
        <v>    Generar</v>
      </c>
      <c r="E410" s="404" t="str">
        <f t="shared" si="24"/>
        <v>    Generar</v>
      </c>
      <c r="F410" s="404" t="str">
        <f t="shared" si="23"/>
        <v>    Generar</v>
      </c>
      <c r="G410" s="404" t="str">
        <f t="shared" si="23"/>
        <v>    Generar</v>
      </c>
      <c r="H410" s="404" t="str">
        <f t="shared" si="23"/>
        <v>    Generar</v>
      </c>
      <c r="I410" s="404" t="str">
        <f t="shared" si="23"/>
        <v>    Generar</v>
      </c>
      <c r="J410" s="404" t="str">
        <f t="shared" si="35"/>
        <v>    Generar</v>
      </c>
      <c r="K410" s="404" t="str">
        <f t="shared" si="35"/>
        <v>    Generar</v>
      </c>
      <c r="X410" s="167">
        <f ca="1" t="shared" si="25"/>
        <v>-107.88541188946749</v>
      </c>
      <c r="Y410" s="167">
        <f ca="1" t="shared" si="26"/>
        <v>389.0258625795962</v>
      </c>
      <c r="Z410" s="167">
        <f ca="1" t="shared" si="27"/>
        <v>898.3991179548237</v>
      </c>
      <c r="AA410" s="167">
        <f ca="1" t="shared" si="28"/>
        <v>1316.876861884587</v>
      </c>
      <c r="AB410" s="167">
        <f ca="1" t="shared" si="29"/>
        <v>722.9823278939526</v>
      </c>
      <c r="AC410" s="167">
        <f ca="1" t="shared" si="30"/>
        <v>797.778917633512</v>
      </c>
      <c r="AD410" s="167">
        <f ca="1" t="shared" si="31"/>
        <v>1255.6298811119702</v>
      </c>
      <c r="AE410" s="167">
        <f ca="1" t="shared" si="32"/>
        <v>438.489502292323</v>
      </c>
      <c r="AF410" s="167">
        <f ca="1" t="shared" si="33"/>
        <v>753.4458737594052</v>
      </c>
      <c r="AG410" s="167">
        <f ca="1" t="shared" si="34"/>
        <v>929.1488433091074</v>
      </c>
    </row>
    <row r="411" spans="1:33" ht="12.75">
      <c r="A411" s="403">
        <v>96</v>
      </c>
      <c r="B411" s="404" t="str">
        <f t="shared" si="24"/>
        <v>    Generar</v>
      </c>
      <c r="C411" s="404" t="str">
        <f t="shared" si="24"/>
        <v>    Generar</v>
      </c>
      <c r="D411" s="404" t="str">
        <f t="shared" si="24"/>
        <v>    Generar</v>
      </c>
      <c r="E411" s="404" t="str">
        <f t="shared" si="24"/>
        <v>    Generar</v>
      </c>
      <c r="F411" s="404" t="str">
        <f t="shared" si="23"/>
        <v>    Generar</v>
      </c>
      <c r="G411" s="404" t="str">
        <f t="shared" si="23"/>
        <v>    Generar</v>
      </c>
      <c r="H411" s="404" t="str">
        <f t="shared" si="23"/>
        <v>    Generar</v>
      </c>
      <c r="I411" s="404" t="str">
        <f t="shared" si="23"/>
        <v>    Generar</v>
      </c>
      <c r="J411" s="404" t="str">
        <f t="shared" si="35"/>
        <v>    Generar</v>
      </c>
      <c r="K411" s="404" t="str">
        <f t="shared" si="35"/>
        <v>    Generar</v>
      </c>
      <c r="X411" s="167">
        <f ca="1" t="shared" si="25"/>
        <v>706.10788747465</v>
      </c>
      <c r="Y411" s="167">
        <f ca="1" t="shared" si="26"/>
        <v>895.3729350074345</v>
      </c>
      <c r="Z411" s="167">
        <f ca="1" t="shared" si="27"/>
        <v>1108.121261771668</v>
      </c>
      <c r="AA411" s="167">
        <f ca="1" t="shared" si="28"/>
        <v>1005.0125909382045</v>
      </c>
      <c r="AB411" s="167">
        <f ca="1" t="shared" si="29"/>
        <v>768.3357032290086</v>
      </c>
      <c r="AC411" s="167">
        <f ca="1" t="shared" si="30"/>
        <v>24.74590790595846</v>
      </c>
      <c r="AD411" s="167">
        <f ca="1" t="shared" si="31"/>
        <v>521.8509197147739</v>
      </c>
      <c r="AE411" s="167">
        <f ca="1" t="shared" si="32"/>
        <v>1179.4569229537842</v>
      </c>
      <c r="AF411" s="167">
        <f ca="1" t="shared" si="33"/>
        <v>616.831690303977</v>
      </c>
      <c r="AG411" s="167">
        <f ca="1" t="shared" si="34"/>
        <v>764.9168433672712</v>
      </c>
    </row>
    <row r="412" spans="1:33" ht="12.75">
      <c r="A412" s="403">
        <v>97</v>
      </c>
      <c r="B412" s="404" t="str">
        <f t="shared" si="24"/>
        <v>    Generar</v>
      </c>
      <c r="C412" s="404" t="str">
        <f t="shared" si="24"/>
        <v>    Generar</v>
      </c>
      <c r="D412" s="404" t="str">
        <f t="shared" si="24"/>
        <v>    Generar</v>
      </c>
      <c r="E412" s="404" t="str">
        <f t="shared" si="24"/>
        <v>    Generar</v>
      </c>
      <c r="F412" s="404" t="str">
        <f t="shared" si="23"/>
        <v>    Generar</v>
      </c>
      <c r="G412" s="404" t="str">
        <f t="shared" si="23"/>
        <v>    Generar</v>
      </c>
      <c r="H412" s="404" t="str">
        <f t="shared" si="23"/>
        <v>    Generar</v>
      </c>
      <c r="I412" s="404" t="str">
        <f t="shared" si="23"/>
        <v>    Generar</v>
      </c>
      <c r="J412" s="404" t="str">
        <f t="shared" si="35"/>
        <v>    Generar</v>
      </c>
      <c r="K412" s="404" t="str">
        <f t="shared" si="35"/>
        <v>    Generar</v>
      </c>
      <c r="X412" s="167">
        <f ca="1" t="shared" si="25"/>
        <v>458.76768890479553</v>
      </c>
      <c r="Y412" s="167">
        <f ca="1" t="shared" si="26"/>
        <v>1213.5546808555582</v>
      </c>
      <c r="Z412" s="167">
        <f ca="1" t="shared" si="27"/>
        <v>635.3343629033361</v>
      </c>
      <c r="AA412" s="167">
        <f ca="1" t="shared" si="28"/>
        <v>913.4616137112237</v>
      </c>
      <c r="AB412" s="167">
        <f ca="1" t="shared" si="29"/>
        <v>755.0306075609662</v>
      </c>
      <c r="AC412" s="167">
        <f ca="1" t="shared" si="30"/>
        <v>952.8361525855757</v>
      </c>
      <c r="AD412" s="167">
        <f ca="1" t="shared" si="31"/>
        <v>1307.1211126405901</v>
      </c>
      <c r="AE412" s="167">
        <f ca="1" t="shared" si="32"/>
        <v>930.1395953769338</v>
      </c>
      <c r="AF412" s="167">
        <f ca="1" t="shared" si="33"/>
        <v>1120.6759053005392</v>
      </c>
      <c r="AG412" s="167">
        <f ca="1" t="shared" si="34"/>
        <v>870.1945477552624</v>
      </c>
    </row>
    <row r="413" spans="1:33" ht="12.75">
      <c r="A413" s="403">
        <v>98</v>
      </c>
      <c r="B413" s="404" t="str">
        <f t="shared" si="24"/>
        <v>    Generar</v>
      </c>
      <c r="C413" s="404" t="str">
        <f t="shared" si="24"/>
        <v>    Generar</v>
      </c>
      <c r="D413" s="404" t="str">
        <f t="shared" si="24"/>
        <v>    Generar</v>
      </c>
      <c r="E413" s="404" t="str">
        <f t="shared" si="24"/>
        <v>    Generar</v>
      </c>
      <c r="F413" s="404" t="str">
        <f t="shared" si="23"/>
        <v>    Generar</v>
      </c>
      <c r="G413" s="404" t="str">
        <f t="shared" si="23"/>
        <v>    Generar</v>
      </c>
      <c r="H413" s="404" t="str">
        <f t="shared" si="23"/>
        <v>    Generar</v>
      </c>
      <c r="I413" s="404" t="str">
        <f t="shared" si="23"/>
        <v>    Generar</v>
      </c>
      <c r="J413" s="404" t="str">
        <f t="shared" si="35"/>
        <v>    Generar</v>
      </c>
      <c r="K413" s="404" t="str">
        <f t="shared" si="35"/>
        <v>    Generar</v>
      </c>
      <c r="X413" s="167">
        <f ca="1" t="shared" si="25"/>
        <v>761.93914029949</v>
      </c>
      <c r="Y413" s="167">
        <f ca="1" t="shared" si="26"/>
        <v>933.8818213376366</v>
      </c>
      <c r="Z413" s="167">
        <f ca="1" t="shared" si="27"/>
        <v>753.2208932529941</v>
      </c>
      <c r="AA413" s="167">
        <f ca="1" t="shared" si="28"/>
        <v>640.3375779535654</v>
      </c>
      <c r="AB413" s="167">
        <f ca="1" t="shared" si="29"/>
        <v>886.5717246833584</v>
      </c>
      <c r="AC413" s="167">
        <f ca="1" t="shared" si="30"/>
        <v>996.7270195351895</v>
      </c>
      <c r="AD413" s="167">
        <f ca="1" t="shared" si="31"/>
        <v>862.0172470189342</v>
      </c>
      <c r="AE413" s="167">
        <f ca="1" t="shared" si="32"/>
        <v>547.3844515718752</v>
      </c>
      <c r="AF413" s="167">
        <f ca="1" t="shared" si="33"/>
        <v>755.6185246734319</v>
      </c>
      <c r="AG413" s="167">
        <f ca="1" t="shared" si="34"/>
        <v>992.5137084492154</v>
      </c>
    </row>
    <row r="414" spans="1:33" ht="12.75">
      <c r="A414" s="403">
        <v>99</v>
      </c>
      <c r="B414" s="404" t="str">
        <f t="shared" si="24"/>
        <v>    Generar</v>
      </c>
      <c r="C414" s="404" t="str">
        <f t="shared" si="24"/>
        <v>    Generar</v>
      </c>
      <c r="D414" s="404" t="str">
        <f t="shared" si="24"/>
        <v>    Generar</v>
      </c>
      <c r="E414" s="404" t="str">
        <f t="shared" si="24"/>
        <v>    Generar</v>
      </c>
      <c r="F414" s="404" t="str">
        <f t="shared" si="23"/>
        <v>    Generar</v>
      </c>
      <c r="G414" s="404" t="str">
        <f t="shared" si="23"/>
        <v>    Generar</v>
      </c>
      <c r="H414" s="404" t="str">
        <f t="shared" si="23"/>
        <v>    Generar</v>
      </c>
      <c r="I414" s="404" t="str">
        <f t="shared" si="23"/>
        <v>    Generar</v>
      </c>
      <c r="J414" s="404" t="str">
        <f t="shared" si="35"/>
        <v>    Generar</v>
      </c>
      <c r="K414" s="404" t="str">
        <f t="shared" si="35"/>
        <v>    Generar</v>
      </c>
      <c r="X414" s="167">
        <f ca="1" t="shared" si="25"/>
        <v>1152.8756513917938</v>
      </c>
      <c r="Y414" s="167">
        <f ca="1" t="shared" si="26"/>
        <v>845.6569604758639</v>
      </c>
      <c r="Z414" s="167">
        <f ca="1" t="shared" si="27"/>
        <v>1070.472615113077</v>
      </c>
      <c r="AA414" s="167">
        <f ca="1" t="shared" si="28"/>
        <v>1257.1276061113244</v>
      </c>
      <c r="AB414" s="167">
        <f ca="1" t="shared" si="29"/>
        <v>970.4188928681838</v>
      </c>
      <c r="AC414" s="167">
        <f ca="1" t="shared" si="30"/>
        <v>1063.9602335248394</v>
      </c>
      <c r="AD414" s="167">
        <f ca="1" t="shared" si="31"/>
        <v>1038.2696158919614</v>
      </c>
      <c r="AE414" s="167">
        <f ca="1" t="shared" si="32"/>
        <v>859.3358733483108</v>
      </c>
      <c r="AF414" s="167">
        <f ca="1" t="shared" si="33"/>
        <v>814.1288023144164</v>
      </c>
      <c r="AG414" s="167">
        <f ca="1" t="shared" si="34"/>
        <v>542.464894031197</v>
      </c>
    </row>
    <row r="415" spans="1:33" ht="12.75">
      <c r="A415" s="403">
        <v>100</v>
      </c>
      <c r="B415" s="404" t="str">
        <f t="shared" si="24"/>
        <v>    Generar</v>
      </c>
      <c r="C415" s="404" t="str">
        <f t="shared" si="24"/>
        <v>    Generar</v>
      </c>
      <c r="D415" s="404" t="str">
        <f t="shared" si="24"/>
        <v>    Generar</v>
      </c>
      <c r="E415" s="404" t="str">
        <f t="shared" si="24"/>
        <v>    Generar</v>
      </c>
      <c r="F415" s="404" t="str">
        <f t="shared" si="23"/>
        <v>    Generar</v>
      </c>
      <c r="G415" s="404" t="str">
        <f t="shared" si="23"/>
        <v>    Generar</v>
      </c>
      <c r="H415" s="404" t="str">
        <f t="shared" si="23"/>
        <v>    Generar</v>
      </c>
      <c r="I415" s="404" t="str">
        <f t="shared" si="23"/>
        <v>    Generar</v>
      </c>
      <c r="J415" s="404" t="str">
        <f t="shared" si="35"/>
        <v>    Generar</v>
      </c>
      <c r="K415" s="404" t="str">
        <f t="shared" si="35"/>
        <v>    Generar</v>
      </c>
      <c r="X415" s="167">
        <f ca="1" t="shared" si="25"/>
        <v>1238.6217474267717</v>
      </c>
      <c r="Y415" s="167">
        <f ca="1" t="shared" si="26"/>
        <v>994.1579928535297</v>
      </c>
      <c r="Z415" s="167">
        <f ca="1" t="shared" si="27"/>
        <v>362.57641535436346</v>
      </c>
      <c r="AA415" s="167">
        <f ca="1" t="shared" si="28"/>
        <v>769.9103218536875</v>
      </c>
      <c r="AB415" s="167">
        <f ca="1" t="shared" si="29"/>
        <v>737.8756668914581</v>
      </c>
      <c r="AC415" s="167">
        <f ca="1" t="shared" si="30"/>
        <v>1097.5758047270333</v>
      </c>
      <c r="AD415" s="167">
        <f ca="1" t="shared" si="31"/>
        <v>1342.6730023279815</v>
      </c>
      <c r="AE415" s="167">
        <f ca="1" t="shared" si="32"/>
        <v>1167.8598031207725</v>
      </c>
      <c r="AF415" s="167">
        <f ca="1" t="shared" si="33"/>
        <v>997.21659608517</v>
      </c>
      <c r="AG415" s="167">
        <f ca="1" t="shared" si="34"/>
        <v>1129.4361543780724</v>
      </c>
    </row>
    <row r="416" spans="1:33" ht="12.75">
      <c r="A416" s="403">
        <v>101</v>
      </c>
      <c r="B416" s="404" t="str">
        <f t="shared" si="24"/>
        <v>    Generar</v>
      </c>
      <c r="C416" s="404" t="str">
        <f t="shared" si="24"/>
        <v>    Generar</v>
      </c>
      <c r="D416" s="404" t="str">
        <f t="shared" si="24"/>
        <v>    Generar</v>
      </c>
      <c r="E416" s="404" t="str">
        <f t="shared" si="24"/>
        <v>    Generar</v>
      </c>
      <c r="F416" s="404" t="str">
        <f t="shared" si="23"/>
        <v>    Generar</v>
      </c>
      <c r="G416" s="404" t="str">
        <f t="shared" si="23"/>
        <v>    Generar</v>
      </c>
      <c r="H416" s="404" t="str">
        <f t="shared" si="23"/>
        <v>    Generar</v>
      </c>
      <c r="I416" s="404" t="str">
        <f t="shared" si="23"/>
        <v>    Generar</v>
      </c>
      <c r="J416" s="404" t="str">
        <f t="shared" si="35"/>
        <v>    Generar</v>
      </c>
      <c r="K416" s="404" t="str">
        <f t="shared" si="35"/>
        <v>    Generar</v>
      </c>
      <c r="X416" s="167">
        <f ca="1" t="shared" si="25"/>
        <v>982.5647111257192</v>
      </c>
      <c r="Y416" s="167">
        <f ca="1" t="shared" si="26"/>
        <v>874.4568494679778</v>
      </c>
      <c r="Z416" s="167">
        <f ca="1" t="shared" si="27"/>
        <v>975.3883442097989</v>
      </c>
      <c r="AA416" s="167">
        <f ca="1" t="shared" si="28"/>
        <v>696.5229620982516</v>
      </c>
      <c r="AB416" s="167">
        <f ca="1" t="shared" si="29"/>
        <v>1272.4613765194194</v>
      </c>
      <c r="AC416" s="167">
        <f ca="1" t="shared" si="30"/>
        <v>126.34176009892849</v>
      </c>
      <c r="AD416" s="167">
        <f ca="1" t="shared" si="31"/>
        <v>395.2430010551723</v>
      </c>
      <c r="AE416" s="167">
        <f ca="1" t="shared" si="32"/>
        <v>626.5386861965197</v>
      </c>
      <c r="AF416" s="167">
        <f ca="1" t="shared" si="33"/>
        <v>807.4643631118747</v>
      </c>
      <c r="AG416" s="167">
        <f ca="1" t="shared" si="34"/>
        <v>837.5077929734036</v>
      </c>
    </row>
    <row r="417" spans="1:33" ht="12.75">
      <c r="A417" s="403">
        <v>102</v>
      </c>
      <c r="B417" s="404" t="str">
        <f t="shared" si="24"/>
        <v>    Generar</v>
      </c>
      <c r="C417" s="404" t="str">
        <f t="shared" si="24"/>
        <v>    Generar</v>
      </c>
      <c r="D417" s="404" t="str">
        <f t="shared" si="24"/>
        <v>    Generar</v>
      </c>
      <c r="E417" s="404" t="str">
        <f t="shared" si="24"/>
        <v>    Generar</v>
      </c>
      <c r="F417" s="404" t="str">
        <f t="shared" si="23"/>
        <v>    Generar</v>
      </c>
      <c r="G417" s="404" t="str">
        <f t="shared" si="23"/>
        <v>    Generar</v>
      </c>
      <c r="H417" s="404" t="str">
        <f t="shared" si="23"/>
        <v>    Generar</v>
      </c>
      <c r="I417" s="404" t="str">
        <f t="shared" si="23"/>
        <v>    Generar</v>
      </c>
      <c r="J417" s="404" t="str">
        <f t="shared" si="35"/>
        <v>    Generar</v>
      </c>
      <c r="K417" s="404" t="str">
        <f t="shared" si="35"/>
        <v>    Generar</v>
      </c>
      <c r="X417" s="167">
        <f ca="1" t="shared" si="25"/>
        <v>1142.2568374170041</v>
      </c>
      <c r="Y417" s="167">
        <f ca="1" t="shared" si="26"/>
        <v>903.5118603945433</v>
      </c>
      <c r="Z417" s="167">
        <f ca="1" t="shared" si="27"/>
        <v>835.3840387353467</v>
      </c>
      <c r="AA417" s="167">
        <f ca="1" t="shared" si="28"/>
        <v>1056.3053830646454</v>
      </c>
      <c r="AB417" s="167">
        <f ca="1" t="shared" si="29"/>
        <v>1101.1063338670276</v>
      </c>
      <c r="AC417" s="167">
        <f ca="1" t="shared" si="30"/>
        <v>621.6179126620581</v>
      </c>
      <c r="AD417" s="167">
        <f ca="1" t="shared" si="31"/>
        <v>976.3368982365794</v>
      </c>
      <c r="AE417" s="167">
        <f ca="1" t="shared" si="32"/>
        <v>968.4483582691878</v>
      </c>
      <c r="AF417" s="167">
        <f ca="1" t="shared" si="33"/>
        <v>583.9892880349335</v>
      </c>
      <c r="AG417" s="167">
        <f ca="1" t="shared" si="34"/>
        <v>727.3824529995211</v>
      </c>
    </row>
    <row r="418" spans="1:33" ht="12.75">
      <c r="A418" s="403">
        <v>103</v>
      </c>
      <c r="B418" s="404" t="str">
        <f t="shared" si="24"/>
        <v>    Generar</v>
      </c>
      <c r="C418" s="404" t="str">
        <f t="shared" si="24"/>
        <v>    Generar</v>
      </c>
      <c r="D418" s="404" t="str">
        <f t="shared" si="24"/>
        <v>    Generar</v>
      </c>
      <c r="E418" s="404" t="str">
        <f t="shared" si="24"/>
        <v>    Generar</v>
      </c>
      <c r="F418" s="404" t="str">
        <f t="shared" si="23"/>
        <v>    Generar</v>
      </c>
      <c r="G418" s="404" t="str">
        <f t="shared" si="23"/>
        <v>    Generar</v>
      </c>
      <c r="H418" s="404" t="str">
        <f t="shared" si="23"/>
        <v>    Generar</v>
      </c>
      <c r="I418" s="404" t="str">
        <f t="shared" si="23"/>
        <v>    Generar</v>
      </c>
      <c r="J418" s="404" t="str">
        <f t="shared" si="35"/>
        <v>    Generar</v>
      </c>
      <c r="K418" s="404" t="str">
        <f t="shared" si="35"/>
        <v>    Generar</v>
      </c>
      <c r="X418" s="167">
        <f ca="1" t="shared" si="25"/>
        <v>749.5958738405006</v>
      </c>
      <c r="Y418" s="167">
        <f ca="1" t="shared" si="26"/>
        <v>1463.0525773000036</v>
      </c>
      <c r="Z418" s="167">
        <f ca="1" t="shared" si="27"/>
        <v>1335.4282660207318</v>
      </c>
      <c r="AA418" s="167">
        <f ca="1" t="shared" si="28"/>
        <v>1071.3419102645878</v>
      </c>
      <c r="AB418" s="167">
        <f ca="1" t="shared" si="29"/>
        <v>506.75634271966476</v>
      </c>
      <c r="AC418" s="167">
        <f ca="1" t="shared" si="30"/>
        <v>850.9282797780756</v>
      </c>
      <c r="AD418" s="167">
        <f ca="1" t="shared" si="31"/>
        <v>867.517175771729</v>
      </c>
      <c r="AE418" s="167">
        <f ca="1" t="shared" si="32"/>
        <v>454.7384748583052</v>
      </c>
      <c r="AF418" s="167">
        <f ca="1" t="shared" si="33"/>
        <v>1236.8012383678088</v>
      </c>
      <c r="AG418" s="167">
        <f ca="1" t="shared" si="34"/>
        <v>1081.9481254665966</v>
      </c>
    </row>
    <row r="419" spans="1:33" ht="12.75">
      <c r="A419" s="403">
        <v>104</v>
      </c>
      <c r="B419" s="404" t="str">
        <f t="shared" si="24"/>
        <v>    Generar</v>
      </c>
      <c r="C419" s="404" t="str">
        <f t="shared" si="24"/>
        <v>    Generar</v>
      </c>
      <c r="D419" s="404" t="str">
        <f t="shared" si="24"/>
        <v>    Generar</v>
      </c>
      <c r="E419" s="404" t="str">
        <f t="shared" si="24"/>
        <v>    Generar</v>
      </c>
      <c r="F419" s="404" t="str">
        <f t="shared" si="23"/>
        <v>    Generar</v>
      </c>
      <c r="G419" s="404" t="str">
        <f t="shared" si="23"/>
        <v>    Generar</v>
      </c>
      <c r="H419" s="404" t="str">
        <f t="shared" si="23"/>
        <v>    Generar</v>
      </c>
      <c r="I419" s="404" t="str">
        <f t="shared" si="23"/>
        <v>    Generar</v>
      </c>
      <c r="J419" s="404" t="str">
        <f t="shared" si="35"/>
        <v>    Generar</v>
      </c>
      <c r="K419" s="404" t="str">
        <f t="shared" si="35"/>
        <v>    Generar</v>
      </c>
      <c r="X419" s="167">
        <f ca="1" t="shared" si="25"/>
        <v>1208.544575772537</v>
      </c>
      <c r="Y419" s="167">
        <f ca="1" t="shared" si="26"/>
        <v>1048.579967880024</v>
      </c>
      <c r="Z419" s="167">
        <f ca="1" t="shared" si="27"/>
        <v>859.7676733686234</v>
      </c>
      <c r="AA419" s="167">
        <f ca="1" t="shared" si="28"/>
        <v>1235.079425627867</v>
      </c>
      <c r="AB419" s="167">
        <f ca="1" t="shared" si="29"/>
        <v>809.8877452769555</v>
      </c>
      <c r="AC419" s="167">
        <f ca="1" t="shared" si="30"/>
        <v>682.011960640187</v>
      </c>
      <c r="AD419" s="167">
        <f ca="1" t="shared" si="31"/>
        <v>881.7232514367606</v>
      </c>
      <c r="AE419" s="167">
        <f ca="1" t="shared" si="32"/>
        <v>958.8492474052351</v>
      </c>
      <c r="AF419" s="167">
        <f ca="1" t="shared" si="33"/>
        <v>891.640269108987</v>
      </c>
      <c r="AG419" s="167">
        <f ca="1" t="shared" si="34"/>
        <v>1004.6116179800952</v>
      </c>
    </row>
    <row r="420" spans="1:33" ht="12.75">
      <c r="A420" s="403">
        <v>105</v>
      </c>
      <c r="B420" s="404" t="str">
        <f t="shared" si="24"/>
        <v>    Generar</v>
      </c>
      <c r="C420" s="404" t="str">
        <f t="shared" si="24"/>
        <v>    Generar</v>
      </c>
      <c r="D420" s="404" t="str">
        <f t="shared" si="24"/>
        <v>    Generar</v>
      </c>
      <c r="E420" s="404" t="str">
        <f t="shared" si="24"/>
        <v>    Generar</v>
      </c>
      <c r="F420" s="404" t="str">
        <f t="shared" si="23"/>
        <v>    Generar</v>
      </c>
      <c r="G420" s="404" t="str">
        <f t="shared" si="23"/>
        <v>    Generar</v>
      </c>
      <c r="H420" s="404" t="str">
        <f t="shared" si="23"/>
        <v>    Generar</v>
      </c>
      <c r="I420" s="404" t="str">
        <f t="shared" si="23"/>
        <v>    Generar</v>
      </c>
      <c r="J420" s="404" t="str">
        <f t="shared" si="35"/>
        <v>    Generar</v>
      </c>
      <c r="K420" s="404" t="str">
        <f t="shared" si="35"/>
        <v>    Generar</v>
      </c>
      <c r="X420" s="167">
        <f ca="1" t="shared" si="25"/>
        <v>950.5282312014016</v>
      </c>
      <c r="Y420" s="167">
        <f ca="1" t="shared" si="26"/>
        <v>1029.587032385878</v>
      </c>
      <c r="Z420" s="167">
        <f ca="1" t="shared" si="27"/>
        <v>752.0530971205766</v>
      </c>
      <c r="AA420" s="167">
        <f ca="1" t="shared" si="28"/>
        <v>427.6761215145542</v>
      </c>
      <c r="AB420" s="167">
        <f ca="1" t="shared" si="29"/>
        <v>1207.06362186937</v>
      </c>
      <c r="AC420" s="167">
        <f ca="1" t="shared" si="30"/>
        <v>1121.8868509588888</v>
      </c>
      <c r="AD420" s="167">
        <f ca="1" t="shared" si="31"/>
        <v>1434.6787058303107</v>
      </c>
      <c r="AE420" s="167">
        <f ca="1" t="shared" si="32"/>
        <v>322.35296101184827</v>
      </c>
      <c r="AF420" s="167">
        <f ca="1" t="shared" si="33"/>
        <v>601.3916025117071</v>
      </c>
      <c r="AG420" s="167">
        <f ca="1" t="shared" si="34"/>
        <v>745.0617577626899</v>
      </c>
    </row>
    <row r="421" spans="1:33" ht="12.75">
      <c r="A421" s="403">
        <v>106</v>
      </c>
      <c r="B421" s="404" t="str">
        <f t="shared" si="24"/>
        <v>    Generar</v>
      </c>
      <c r="C421" s="404" t="str">
        <f t="shared" si="24"/>
        <v>    Generar</v>
      </c>
      <c r="D421" s="404" t="str">
        <f t="shared" si="24"/>
        <v>    Generar</v>
      </c>
      <c r="E421" s="404" t="str">
        <f t="shared" si="24"/>
        <v>    Generar</v>
      </c>
      <c r="F421" s="404" t="str">
        <f t="shared" si="23"/>
        <v>    Generar</v>
      </c>
      <c r="G421" s="404" t="str">
        <f t="shared" si="23"/>
        <v>    Generar</v>
      </c>
      <c r="H421" s="404" t="str">
        <f t="shared" si="23"/>
        <v>    Generar</v>
      </c>
      <c r="I421" s="404" t="str">
        <f t="shared" si="23"/>
        <v>    Generar</v>
      </c>
      <c r="J421" s="404" t="str">
        <f t="shared" si="35"/>
        <v>    Generar</v>
      </c>
      <c r="K421" s="404" t="str">
        <f t="shared" si="35"/>
        <v>    Generar</v>
      </c>
      <c r="X421" s="167">
        <f ca="1" t="shared" si="25"/>
        <v>837.5709163464245</v>
      </c>
      <c r="Y421" s="167">
        <f ca="1" t="shared" si="26"/>
        <v>623.9179463086524</v>
      </c>
      <c r="Z421" s="167">
        <f ca="1" t="shared" si="27"/>
        <v>1029.5461341298446</v>
      </c>
      <c r="AA421" s="167">
        <f ca="1" t="shared" si="28"/>
        <v>861.6416220678277</v>
      </c>
      <c r="AB421" s="167">
        <f ca="1" t="shared" si="29"/>
        <v>1102.5865952864008</v>
      </c>
      <c r="AC421" s="167">
        <f ca="1" t="shared" si="30"/>
        <v>871.2873103515002</v>
      </c>
      <c r="AD421" s="167">
        <f ca="1" t="shared" si="31"/>
        <v>959.6692625353851</v>
      </c>
      <c r="AE421" s="167">
        <f ca="1" t="shared" si="32"/>
        <v>644.9257653972261</v>
      </c>
      <c r="AF421" s="167">
        <f ca="1" t="shared" si="33"/>
        <v>1133.565000090664</v>
      </c>
      <c r="AG421" s="167">
        <f ca="1" t="shared" si="34"/>
        <v>1053.7564022310369</v>
      </c>
    </row>
    <row r="422" spans="1:33" ht="12.75">
      <c r="A422" s="403">
        <v>107</v>
      </c>
      <c r="B422" s="404" t="str">
        <f t="shared" si="24"/>
        <v>    Generar</v>
      </c>
      <c r="C422" s="404" t="str">
        <f t="shared" si="24"/>
        <v>    Generar</v>
      </c>
      <c r="D422" s="404" t="str">
        <f t="shared" si="24"/>
        <v>    Generar</v>
      </c>
      <c r="E422" s="404" t="str">
        <f t="shared" si="24"/>
        <v>    Generar</v>
      </c>
      <c r="F422" s="404" t="str">
        <f t="shared" si="23"/>
        <v>    Generar</v>
      </c>
      <c r="G422" s="404" t="str">
        <f t="shared" si="23"/>
        <v>    Generar</v>
      </c>
      <c r="H422" s="404" t="str">
        <f t="shared" si="23"/>
        <v>    Generar</v>
      </c>
      <c r="I422" s="404" t="str">
        <f t="shared" si="23"/>
        <v>    Generar</v>
      </c>
      <c r="J422" s="404" t="str">
        <f t="shared" si="35"/>
        <v>    Generar</v>
      </c>
      <c r="K422" s="404" t="str">
        <f t="shared" si="35"/>
        <v>    Generar</v>
      </c>
      <c r="X422" s="167">
        <f ca="1" t="shared" si="25"/>
        <v>597.4045729678357</v>
      </c>
      <c r="Y422" s="167">
        <f ca="1" t="shared" si="26"/>
        <v>917.4989519147083</v>
      </c>
      <c r="Z422" s="167">
        <f ca="1" t="shared" si="27"/>
        <v>982.8246695463943</v>
      </c>
      <c r="AA422" s="167">
        <f ca="1" t="shared" si="28"/>
        <v>188.43817963880997</v>
      </c>
      <c r="AB422" s="167">
        <f ca="1" t="shared" si="29"/>
        <v>557.6937402756618</v>
      </c>
      <c r="AC422" s="167">
        <f ca="1" t="shared" si="30"/>
        <v>495.043418709173</v>
      </c>
      <c r="AD422" s="167">
        <f ca="1" t="shared" si="31"/>
        <v>1115.9853097849568</v>
      </c>
      <c r="AE422" s="167">
        <f ca="1" t="shared" si="32"/>
        <v>1156.6368127996548</v>
      </c>
      <c r="AF422" s="167">
        <f ca="1" t="shared" si="33"/>
        <v>778.1507554516423</v>
      </c>
      <c r="AG422" s="167">
        <f ca="1" t="shared" si="34"/>
        <v>1273.2241998225422</v>
      </c>
    </row>
    <row r="423" spans="1:33" ht="12.75">
      <c r="A423" s="403">
        <v>108</v>
      </c>
      <c r="B423" s="404" t="str">
        <f t="shared" si="24"/>
        <v>    Generar</v>
      </c>
      <c r="C423" s="404" t="str">
        <f t="shared" si="24"/>
        <v>    Generar</v>
      </c>
      <c r="D423" s="404" t="str">
        <f t="shared" si="24"/>
        <v>    Generar</v>
      </c>
      <c r="E423" s="404" t="str">
        <f t="shared" si="24"/>
        <v>    Generar</v>
      </c>
      <c r="F423" s="404" t="str">
        <f t="shared" si="23"/>
        <v>    Generar</v>
      </c>
      <c r="G423" s="404" t="str">
        <f t="shared" si="23"/>
        <v>    Generar</v>
      </c>
      <c r="H423" s="404" t="str">
        <f t="shared" si="23"/>
        <v>    Generar</v>
      </c>
      <c r="I423" s="404" t="str">
        <f t="shared" si="23"/>
        <v>    Generar</v>
      </c>
      <c r="J423" s="404" t="str">
        <f t="shared" si="35"/>
        <v>    Generar</v>
      </c>
      <c r="K423" s="404" t="str">
        <f t="shared" si="35"/>
        <v>    Generar</v>
      </c>
      <c r="X423" s="167">
        <f ca="1" t="shared" si="25"/>
        <v>391.29576096902576</v>
      </c>
      <c r="Y423" s="167">
        <f ca="1" t="shared" si="26"/>
        <v>606.47922283642</v>
      </c>
      <c r="Z423" s="167">
        <f ca="1" t="shared" si="27"/>
        <v>940.132939521059</v>
      </c>
      <c r="AA423" s="167">
        <f ca="1" t="shared" si="28"/>
        <v>685.714986368852</v>
      </c>
      <c r="AB423" s="167">
        <f ca="1" t="shared" si="29"/>
        <v>843.6118630265961</v>
      </c>
      <c r="AC423" s="167">
        <f ca="1" t="shared" si="30"/>
        <v>901.2109865944863</v>
      </c>
      <c r="AD423" s="167">
        <f ca="1" t="shared" si="31"/>
        <v>935.7916987767871</v>
      </c>
      <c r="AE423" s="167">
        <f ca="1" t="shared" si="32"/>
        <v>408.57702859653773</v>
      </c>
      <c r="AF423" s="167">
        <f ca="1" t="shared" si="33"/>
        <v>661.8250839530182</v>
      </c>
      <c r="AG423" s="167">
        <f ca="1" t="shared" si="34"/>
        <v>1450.1681114989788</v>
      </c>
    </row>
    <row r="424" spans="1:33" ht="12.75">
      <c r="A424" s="403">
        <v>109</v>
      </c>
      <c r="B424" s="404" t="str">
        <f t="shared" si="24"/>
        <v>    Generar</v>
      </c>
      <c r="C424" s="404" t="str">
        <f t="shared" si="24"/>
        <v>    Generar</v>
      </c>
      <c r="D424" s="404" t="str">
        <f t="shared" si="24"/>
        <v>    Generar</v>
      </c>
      <c r="E424" s="404" t="str">
        <f t="shared" si="24"/>
        <v>    Generar</v>
      </c>
      <c r="F424" s="404" t="str">
        <f t="shared" si="23"/>
        <v>    Generar</v>
      </c>
      <c r="G424" s="404" t="str">
        <f t="shared" si="23"/>
        <v>    Generar</v>
      </c>
      <c r="H424" s="404" t="str">
        <f t="shared" si="23"/>
        <v>    Generar</v>
      </c>
      <c r="I424" s="404" t="str">
        <f t="shared" si="23"/>
        <v>    Generar</v>
      </c>
      <c r="J424" s="404" t="str">
        <f t="shared" si="35"/>
        <v>    Generar</v>
      </c>
      <c r="K424" s="404" t="str">
        <f t="shared" si="35"/>
        <v>    Generar</v>
      </c>
      <c r="X424" s="167">
        <f ca="1" t="shared" si="25"/>
        <v>695.7944984568448</v>
      </c>
      <c r="Y424" s="167">
        <f ca="1" t="shared" si="26"/>
        <v>1023.2581142843862</v>
      </c>
      <c r="Z424" s="167">
        <f ca="1" t="shared" si="27"/>
        <v>531.6554095844867</v>
      </c>
      <c r="AA424" s="167">
        <f ca="1" t="shared" si="28"/>
        <v>1216.8875800955302</v>
      </c>
      <c r="AB424" s="167">
        <f ca="1" t="shared" si="29"/>
        <v>892.1547944199785</v>
      </c>
      <c r="AC424" s="167">
        <f ca="1" t="shared" si="30"/>
        <v>1104.1666789137425</v>
      </c>
      <c r="AD424" s="167">
        <f ca="1" t="shared" si="31"/>
        <v>665.6188430817065</v>
      </c>
      <c r="AE424" s="167">
        <f ca="1" t="shared" si="32"/>
        <v>835.7608042735202</v>
      </c>
      <c r="AF424" s="167">
        <f ca="1" t="shared" si="33"/>
        <v>924.3171570015942</v>
      </c>
      <c r="AG424" s="167">
        <f ca="1" t="shared" si="34"/>
        <v>946.6656802251312</v>
      </c>
    </row>
    <row r="425" spans="1:33" ht="12.75">
      <c r="A425" s="403">
        <v>110</v>
      </c>
      <c r="B425" s="404" t="str">
        <f t="shared" si="24"/>
        <v>    Generar</v>
      </c>
      <c r="C425" s="404" t="str">
        <f t="shared" si="24"/>
        <v>    Generar</v>
      </c>
      <c r="D425" s="404" t="str">
        <f t="shared" si="24"/>
        <v>    Generar</v>
      </c>
      <c r="E425" s="404" t="str">
        <f t="shared" si="24"/>
        <v>    Generar</v>
      </c>
      <c r="F425" s="404" t="str">
        <f t="shared" si="23"/>
        <v>    Generar</v>
      </c>
      <c r="G425" s="404" t="str">
        <f t="shared" si="23"/>
        <v>    Generar</v>
      </c>
      <c r="H425" s="404" t="str">
        <f t="shared" si="23"/>
        <v>    Generar</v>
      </c>
      <c r="I425" s="404" t="str">
        <f t="shared" si="23"/>
        <v>    Generar</v>
      </c>
      <c r="J425" s="404" t="str">
        <f t="shared" si="35"/>
        <v>    Generar</v>
      </c>
      <c r="K425" s="404" t="str">
        <f t="shared" si="35"/>
        <v>    Generar</v>
      </c>
      <c r="X425" s="167">
        <f ca="1" t="shared" si="25"/>
        <v>398.1279539473184</v>
      </c>
      <c r="Y425" s="167">
        <f ca="1" t="shared" si="26"/>
        <v>883.99804817959</v>
      </c>
      <c r="Z425" s="167">
        <f ca="1" t="shared" si="27"/>
        <v>1580.242645067031</v>
      </c>
      <c r="AA425" s="167">
        <f ca="1" t="shared" si="28"/>
        <v>487.80296031067303</v>
      </c>
      <c r="AB425" s="167">
        <f ca="1" t="shared" si="29"/>
        <v>571.2144420823303</v>
      </c>
      <c r="AC425" s="167">
        <f ca="1" t="shared" si="30"/>
        <v>866.2854750877162</v>
      </c>
      <c r="AD425" s="167">
        <f ca="1" t="shared" si="31"/>
        <v>993.365321405739</v>
      </c>
      <c r="AE425" s="167">
        <f ca="1" t="shared" si="32"/>
        <v>1111.4048069175208</v>
      </c>
      <c r="AF425" s="167">
        <f ca="1" t="shared" si="33"/>
        <v>986.293918830547</v>
      </c>
      <c r="AG425" s="167">
        <f ca="1" t="shared" si="34"/>
        <v>465.3519658967599</v>
      </c>
    </row>
    <row r="426" spans="1:33" ht="12.75">
      <c r="A426" s="403">
        <v>111</v>
      </c>
      <c r="B426" s="404" t="str">
        <f t="shared" si="24"/>
        <v>    Generar</v>
      </c>
      <c r="C426" s="404" t="str">
        <f t="shared" si="24"/>
        <v>    Generar</v>
      </c>
      <c r="D426" s="404" t="str">
        <f t="shared" si="24"/>
        <v>    Generar</v>
      </c>
      <c r="E426" s="404" t="str">
        <f t="shared" si="24"/>
        <v>    Generar</v>
      </c>
      <c r="F426" s="404" t="str">
        <f t="shared" si="23"/>
        <v>    Generar</v>
      </c>
      <c r="G426" s="404" t="str">
        <f t="shared" si="23"/>
        <v>    Generar</v>
      </c>
      <c r="H426" s="404" t="str">
        <f t="shared" si="23"/>
        <v>    Generar</v>
      </c>
      <c r="I426" s="404" t="str">
        <f t="shared" si="23"/>
        <v>    Generar</v>
      </c>
      <c r="J426" s="404" t="str">
        <f t="shared" si="35"/>
        <v>    Generar</v>
      </c>
      <c r="K426" s="404" t="str">
        <f t="shared" si="35"/>
        <v>    Generar</v>
      </c>
      <c r="X426" s="167">
        <f ca="1" t="shared" si="25"/>
        <v>582.158089384186</v>
      </c>
      <c r="Y426" s="167">
        <f ca="1" t="shared" si="26"/>
        <v>899.8490914875798</v>
      </c>
      <c r="Z426" s="167">
        <f ca="1" t="shared" si="27"/>
        <v>660.5874337822383</v>
      </c>
      <c r="AA426" s="167">
        <f ca="1" t="shared" si="28"/>
        <v>576.2586302178388</v>
      </c>
      <c r="AB426" s="167">
        <f ca="1" t="shared" si="29"/>
        <v>1160.5507970034462</v>
      </c>
      <c r="AC426" s="167">
        <f ca="1" t="shared" si="30"/>
        <v>1003.0747998879583</v>
      </c>
      <c r="AD426" s="167">
        <f ca="1" t="shared" si="31"/>
        <v>1101.763368386343</v>
      </c>
      <c r="AE426" s="167">
        <f ca="1" t="shared" si="32"/>
        <v>1061.604239955863</v>
      </c>
      <c r="AF426" s="167">
        <f ca="1" t="shared" si="33"/>
        <v>557.4828391856595</v>
      </c>
      <c r="AG426" s="167">
        <f ca="1" t="shared" si="34"/>
        <v>726.8261674505331</v>
      </c>
    </row>
    <row r="427" spans="1:33" ht="12.75">
      <c r="A427" s="403">
        <v>112</v>
      </c>
      <c r="B427" s="404" t="str">
        <f t="shared" si="24"/>
        <v>    Generar</v>
      </c>
      <c r="C427" s="404" t="str">
        <f t="shared" si="24"/>
        <v>    Generar</v>
      </c>
      <c r="D427" s="404" t="str">
        <f t="shared" si="24"/>
        <v>    Generar</v>
      </c>
      <c r="E427" s="404" t="str">
        <f t="shared" si="24"/>
        <v>    Generar</v>
      </c>
      <c r="F427" s="404" t="str">
        <f t="shared" si="23"/>
        <v>    Generar</v>
      </c>
      <c r="G427" s="404" t="str">
        <f t="shared" si="23"/>
        <v>    Generar</v>
      </c>
      <c r="H427" s="404" t="str">
        <f t="shared" si="23"/>
        <v>    Generar</v>
      </c>
      <c r="I427" s="404" t="str">
        <f t="shared" si="23"/>
        <v>    Generar</v>
      </c>
      <c r="J427" s="404" t="str">
        <f t="shared" si="35"/>
        <v>    Generar</v>
      </c>
      <c r="K427" s="404" t="str">
        <f t="shared" si="35"/>
        <v>    Generar</v>
      </c>
      <c r="X427" s="167">
        <f ca="1" t="shared" si="25"/>
        <v>922.2517630203308</v>
      </c>
      <c r="Y427" s="167">
        <f ca="1" t="shared" si="26"/>
        <v>1222.3358770799118</v>
      </c>
      <c r="Z427" s="167">
        <f ca="1" t="shared" si="27"/>
        <v>757.563905656336</v>
      </c>
      <c r="AA427" s="167">
        <f ca="1" t="shared" si="28"/>
        <v>1440.7593829145153</v>
      </c>
      <c r="AB427" s="167">
        <f ca="1" t="shared" si="29"/>
        <v>841.3584345673084</v>
      </c>
      <c r="AC427" s="167">
        <f ca="1" t="shared" si="30"/>
        <v>381.85268290016</v>
      </c>
      <c r="AD427" s="167">
        <f ca="1" t="shared" si="31"/>
        <v>815.2386686711866</v>
      </c>
      <c r="AE427" s="167">
        <f ca="1" t="shared" si="32"/>
        <v>461.5241221203452</v>
      </c>
      <c r="AF427" s="167">
        <f ca="1" t="shared" si="33"/>
        <v>1131.2716626011684</v>
      </c>
      <c r="AG427" s="167">
        <f ca="1" t="shared" si="34"/>
        <v>1554.277662121761</v>
      </c>
    </row>
    <row r="428" spans="1:33" ht="12.75">
      <c r="A428" s="403">
        <v>113</v>
      </c>
      <c r="B428" s="404" t="str">
        <f t="shared" si="24"/>
        <v>    Generar</v>
      </c>
      <c r="C428" s="404" t="str">
        <f t="shared" si="24"/>
        <v>    Generar</v>
      </c>
      <c r="D428" s="404" t="str">
        <f t="shared" si="24"/>
        <v>    Generar</v>
      </c>
      <c r="E428" s="404" t="str">
        <f t="shared" si="24"/>
        <v>    Generar</v>
      </c>
      <c r="F428" s="404" t="str">
        <f t="shared" si="23"/>
        <v>    Generar</v>
      </c>
      <c r="G428" s="404" t="str">
        <f t="shared" si="23"/>
        <v>    Generar</v>
      </c>
      <c r="H428" s="404" t="str">
        <f t="shared" si="23"/>
        <v>    Generar</v>
      </c>
      <c r="I428" s="404" t="str">
        <f t="shared" si="23"/>
        <v>    Generar</v>
      </c>
      <c r="J428" s="404" t="str">
        <f t="shared" si="35"/>
        <v>    Generar</v>
      </c>
      <c r="K428" s="404" t="str">
        <f t="shared" si="35"/>
        <v>    Generar</v>
      </c>
      <c r="X428" s="167">
        <f ca="1" t="shared" si="25"/>
        <v>1112.2030193124729</v>
      </c>
      <c r="Y428" s="167">
        <f ca="1" t="shared" si="26"/>
        <v>895.3452172466672</v>
      </c>
      <c r="Z428" s="167">
        <f ca="1" t="shared" si="27"/>
        <v>786.7017237990127</v>
      </c>
      <c r="AA428" s="167">
        <f ca="1" t="shared" si="28"/>
        <v>756.2493157482968</v>
      </c>
      <c r="AB428" s="167">
        <f ca="1" t="shared" si="29"/>
        <v>1009.5710338419105</v>
      </c>
      <c r="AC428" s="167">
        <f ca="1" t="shared" si="30"/>
        <v>449.9037130146669</v>
      </c>
      <c r="AD428" s="167">
        <f ca="1" t="shared" si="31"/>
        <v>156.2919495086602</v>
      </c>
      <c r="AE428" s="167">
        <f ca="1" t="shared" si="32"/>
        <v>952.7702220430525</v>
      </c>
      <c r="AF428" s="167">
        <f ca="1" t="shared" si="33"/>
        <v>1050.0132975477782</v>
      </c>
      <c r="AG428" s="167">
        <f ca="1" t="shared" si="34"/>
        <v>874.7495764983519</v>
      </c>
    </row>
    <row r="429" spans="1:33" ht="12.75">
      <c r="A429" s="403">
        <v>114</v>
      </c>
      <c r="B429" s="404" t="str">
        <f t="shared" si="24"/>
        <v>    Generar</v>
      </c>
      <c r="C429" s="404" t="str">
        <f t="shared" si="24"/>
        <v>    Generar</v>
      </c>
      <c r="D429" s="404" t="str">
        <f t="shared" si="24"/>
        <v>    Generar</v>
      </c>
      <c r="E429" s="404" t="str">
        <f t="shared" si="24"/>
        <v>    Generar</v>
      </c>
      <c r="F429" s="404" t="str">
        <f t="shared" si="23"/>
        <v>    Generar</v>
      </c>
      <c r="G429" s="404" t="str">
        <f t="shared" si="23"/>
        <v>    Generar</v>
      </c>
      <c r="H429" s="404" t="str">
        <f t="shared" si="23"/>
        <v>    Generar</v>
      </c>
      <c r="I429" s="404" t="str">
        <f t="shared" si="23"/>
        <v>    Generar</v>
      </c>
      <c r="J429" s="404" t="str">
        <f t="shared" si="35"/>
        <v>    Generar</v>
      </c>
      <c r="K429" s="404" t="str">
        <f t="shared" si="35"/>
        <v>    Generar</v>
      </c>
      <c r="X429" s="167">
        <f ca="1" t="shared" si="25"/>
        <v>833.8095524202796</v>
      </c>
      <c r="Y429" s="167">
        <f ca="1" t="shared" si="26"/>
        <v>1146.4842017765855</v>
      </c>
      <c r="Z429" s="167">
        <f ca="1" t="shared" si="27"/>
        <v>1004.9033404047539</v>
      </c>
      <c r="AA429" s="167">
        <f ca="1" t="shared" si="28"/>
        <v>962.1729954171325</v>
      </c>
      <c r="AB429" s="167">
        <f ca="1" t="shared" si="29"/>
        <v>846.7304843446133</v>
      </c>
      <c r="AC429" s="167">
        <f ca="1" t="shared" si="30"/>
        <v>555.1240982768759</v>
      </c>
      <c r="AD429" s="167">
        <f ca="1" t="shared" si="31"/>
        <v>740.2460302706936</v>
      </c>
      <c r="AE429" s="167">
        <f ca="1" t="shared" si="32"/>
        <v>760.4772269809855</v>
      </c>
      <c r="AF429" s="167">
        <f ca="1" t="shared" si="33"/>
        <v>463.17906174691416</v>
      </c>
      <c r="AG429" s="167">
        <f ca="1" t="shared" si="34"/>
        <v>704.40159390124</v>
      </c>
    </row>
    <row r="430" spans="1:33" ht="12.75">
      <c r="A430" s="403">
        <v>115</v>
      </c>
      <c r="B430" s="404" t="str">
        <f t="shared" si="24"/>
        <v>    Generar</v>
      </c>
      <c r="C430" s="404" t="str">
        <f t="shared" si="24"/>
        <v>    Generar</v>
      </c>
      <c r="D430" s="404" t="str">
        <f t="shared" si="24"/>
        <v>    Generar</v>
      </c>
      <c r="E430" s="404" t="str">
        <f t="shared" si="24"/>
        <v>    Generar</v>
      </c>
      <c r="F430" s="404" t="str">
        <f t="shared" si="23"/>
        <v>    Generar</v>
      </c>
      <c r="G430" s="404" t="str">
        <f t="shared" si="23"/>
        <v>    Generar</v>
      </c>
      <c r="H430" s="404" t="str">
        <f t="shared" si="23"/>
        <v>    Generar</v>
      </c>
      <c r="I430" s="404" t="str">
        <f t="shared" si="23"/>
        <v>    Generar</v>
      </c>
      <c r="J430" s="404" t="str">
        <f t="shared" si="35"/>
        <v>    Generar</v>
      </c>
      <c r="K430" s="404" t="str">
        <f t="shared" si="35"/>
        <v>    Generar</v>
      </c>
      <c r="X430" s="167">
        <f ca="1" t="shared" si="25"/>
        <v>513.0454946851773</v>
      </c>
      <c r="Y430" s="167">
        <f ca="1" t="shared" si="26"/>
        <v>1203.6090794441122</v>
      </c>
      <c r="Z430" s="167">
        <f ca="1" t="shared" si="27"/>
        <v>777.018597547332</v>
      </c>
      <c r="AA430" s="167">
        <f ca="1" t="shared" si="28"/>
        <v>747.7907123864311</v>
      </c>
      <c r="AB430" s="167">
        <f ca="1" t="shared" si="29"/>
        <v>957.0529398228068</v>
      </c>
      <c r="AC430" s="167">
        <f ca="1" t="shared" si="30"/>
        <v>836.5265182083904</v>
      </c>
      <c r="AD430" s="167">
        <f ca="1" t="shared" si="31"/>
        <v>455.2751647076076</v>
      </c>
      <c r="AE430" s="167">
        <f ca="1" t="shared" si="32"/>
        <v>1206.9997079803247</v>
      </c>
      <c r="AF430" s="167">
        <f ca="1" t="shared" si="33"/>
        <v>1198.0845935580369</v>
      </c>
      <c r="AG430" s="167">
        <f ca="1" t="shared" si="34"/>
        <v>1005.1003189337399</v>
      </c>
    </row>
    <row r="431" spans="1:33" ht="12.75">
      <c r="A431" s="403">
        <v>116</v>
      </c>
      <c r="B431" s="404" t="str">
        <f t="shared" si="24"/>
        <v>    Generar</v>
      </c>
      <c r="C431" s="404" t="str">
        <f t="shared" si="24"/>
        <v>    Generar</v>
      </c>
      <c r="D431" s="404" t="str">
        <f t="shared" si="24"/>
        <v>    Generar</v>
      </c>
      <c r="E431" s="404" t="str">
        <f t="shared" si="24"/>
        <v>    Generar</v>
      </c>
      <c r="F431" s="404" t="str">
        <f t="shared" si="23"/>
        <v>    Generar</v>
      </c>
      <c r="G431" s="404" t="str">
        <f t="shared" si="23"/>
        <v>    Generar</v>
      </c>
      <c r="H431" s="404" t="str">
        <f t="shared" si="23"/>
        <v>    Generar</v>
      </c>
      <c r="I431" s="404" t="str">
        <f t="shared" si="23"/>
        <v>    Generar</v>
      </c>
      <c r="J431" s="404" t="str">
        <f t="shared" si="35"/>
        <v>    Generar</v>
      </c>
      <c r="K431" s="404" t="str">
        <f t="shared" si="35"/>
        <v>    Generar</v>
      </c>
      <c r="X431" s="167">
        <f ca="1" t="shared" si="25"/>
        <v>672.1573346527393</v>
      </c>
      <c r="Y431" s="167">
        <f ca="1" t="shared" si="26"/>
        <v>738.6574046198232</v>
      </c>
      <c r="Z431" s="167">
        <f ca="1" t="shared" si="27"/>
        <v>803.7771225570331</v>
      </c>
      <c r="AA431" s="167">
        <f ca="1" t="shared" si="28"/>
        <v>959.8556250708415</v>
      </c>
      <c r="AB431" s="167">
        <f ca="1" t="shared" si="29"/>
        <v>916.1270282105895</v>
      </c>
      <c r="AC431" s="167">
        <f ca="1" t="shared" si="30"/>
        <v>1034.4009700625365</v>
      </c>
      <c r="AD431" s="167">
        <f ca="1" t="shared" si="31"/>
        <v>710.4607817502966</v>
      </c>
      <c r="AE431" s="167">
        <f ca="1" t="shared" si="32"/>
        <v>1597.923441904567</v>
      </c>
      <c r="AF431" s="167">
        <f ca="1" t="shared" si="33"/>
        <v>963.2006577200974</v>
      </c>
      <c r="AG431" s="167">
        <f ca="1" t="shared" si="34"/>
        <v>877.4672432936691</v>
      </c>
    </row>
    <row r="432" spans="1:33" ht="12.75">
      <c r="A432" s="403">
        <v>117</v>
      </c>
      <c r="B432" s="404" t="str">
        <f t="shared" si="24"/>
        <v>    Generar</v>
      </c>
      <c r="C432" s="404" t="str">
        <f t="shared" si="24"/>
        <v>    Generar</v>
      </c>
      <c r="D432" s="404" t="str">
        <f t="shared" si="24"/>
        <v>    Generar</v>
      </c>
      <c r="E432" s="404" t="str">
        <f t="shared" si="24"/>
        <v>    Generar</v>
      </c>
      <c r="F432" s="404" t="str">
        <f t="shared" si="23"/>
        <v>    Generar</v>
      </c>
      <c r="G432" s="404" t="str">
        <f t="shared" si="23"/>
        <v>    Generar</v>
      </c>
      <c r="H432" s="404" t="str">
        <f t="shared" si="23"/>
        <v>    Generar</v>
      </c>
      <c r="I432" s="404" t="str">
        <f t="shared" si="23"/>
        <v>    Generar</v>
      </c>
      <c r="J432" s="404" t="str">
        <f t="shared" si="35"/>
        <v>    Generar</v>
      </c>
      <c r="K432" s="404" t="str">
        <f t="shared" si="35"/>
        <v>    Generar</v>
      </c>
      <c r="X432" s="167">
        <f ca="1" t="shared" si="25"/>
        <v>1079.4265661307102</v>
      </c>
      <c r="Y432" s="167">
        <f ca="1" t="shared" si="26"/>
        <v>885.753481503399</v>
      </c>
      <c r="Z432" s="167">
        <f ca="1" t="shared" si="27"/>
        <v>299.4167366452642</v>
      </c>
      <c r="AA432" s="167">
        <f ca="1" t="shared" si="28"/>
        <v>1139.3235905865631</v>
      </c>
      <c r="AB432" s="167">
        <f ca="1" t="shared" si="29"/>
        <v>549.2049551298917</v>
      </c>
      <c r="AC432" s="167">
        <f ca="1" t="shared" si="30"/>
        <v>533.3822508936626</v>
      </c>
      <c r="AD432" s="167">
        <f ca="1" t="shared" si="31"/>
        <v>949.8126420075197</v>
      </c>
      <c r="AE432" s="167">
        <f ca="1" t="shared" si="32"/>
        <v>932.6660488639133</v>
      </c>
      <c r="AF432" s="167">
        <f ca="1" t="shared" si="33"/>
        <v>944.9329261612814</v>
      </c>
      <c r="AG432" s="167">
        <f ca="1" t="shared" si="34"/>
        <v>438.13834213384126</v>
      </c>
    </row>
    <row r="433" spans="1:33" ht="12.75">
      <c r="A433" s="403">
        <v>118</v>
      </c>
      <c r="B433" s="404" t="str">
        <f t="shared" si="24"/>
        <v>    Generar</v>
      </c>
      <c r="C433" s="404" t="str">
        <f t="shared" si="24"/>
        <v>    Generar</v>
      </c>
      <c r="D433" s="404" t="str">
        <f t="shared" si="24"/>
        <v>    Generar</v>
      </c>
      <c r="E433" s="404" t="str">
        <f t="shared" si="24"/>
        <v>    Generar</v>
      </c>
      <c r="F433" s="404" t="str">
        <f t="shared" si="23"/>
        <v>    Generar</v>
      </c>
      <c r="G433" s="404" t="str">
        <f t="shared" si="23"/>
        <v>    Generar</v>
      </c>
      <c r="H433" s="404" t="str">
        <f t="shared" si="23"/>
        <v>    Generar</v>
      </c>
      <c r="I433" s="404" t="str">
        <f t="shared" si="23"/>
        <v>    Generar</v>
      </c>
      <c r="J433" s="404" t="str">
        <f t="shared" si="35"/>
        <v>    Generar</v>
      </c>
      <c r="K433" s="404" t="str">
        <f t="shared" si="35"/>
        <v>    Generar</v>
      </c>
      <c r="X433" s="167">
        <f ca="1" t="shared" si="25"/>
        <v>901.5855244379594</v>
      </c>
      <c r="Y433" s="167">
        <f ca="1" t="shared" si="26"/>
        <v>697.2307152724933</v>
      </c>
      <c r="Z433" s="167">
        <f ca="1" t="shared" si="27"/>
        <v>910.0383263773213</v>
      </c>
      <c r="AA433" s="167">
        <f ca="1" t="shared" si="28"/>
        <v>866.5538197830501</v>
      </c>
      <c r="AB433" s="167">
        <f ca="1" t="shared" si="29"/>
        <v>622.9904044658739</v>
      </c>
      <c r="AC433" s="167">
        <f ca="1" t="shared" si="30"/>
        <v>714.2660704664484</v>
      </c>
      <c r="AD433" s="167">
        <f ca="1" t="shared" si="31"/>
        <v>1223.658205962356</v>
      </c>
      <c r="AE433" s="167">
        <f ca="1" t="shared" si="32"/>
        <v>412.0914788572258</v>
      </c>
      <c r="AF433" s="167">
        <f ca="1" t="shared" si="33"/>
        <v>1152.214143441735</v>
      </c>
      <c r="AG433" s="167">
        <f ca="1" t="shared" si="34"/>
        <v>945.2120613107448</v>
      </c>
    </row>
    <row r="434" spans="1:33" ht="12.75">
      <c r="A434" s="403">
        <v>119</v>
      </c>
      <c r="B434" s="404" t="str">
        <f t="shared" si="24"/>
        <v>    Generar</v>
      </c>
      <c r="C434" s="404" t="str">
        <f t="shared" si="24"/>
        <v>    Generar</v>
      </c>
      <c r="D434" s="404" t="str">
        <f t="shared" si="24"/>
        <v>    Generar</v>
      </c>
      <c r="E434" s="404" t="str">
        <f t="shared" si="24"/>
        <v>    Generar</v>
      </c>
      <c r="F434" s="404" t="str">
        <f t="shared" si="23"/>
        <v>    Generar</v>
      </c>
      <c r="G434" s="404" t="str">
        <f t="shared" si="23"/>
        <v>    Generar</v>
      </c>
      <c r="H434" s="404" t="str">
        <f t="shared" si="23"/>
        <v>    Generar</v>
      </c>
      <c r="I434" s="404" t="str">
        <f t="shared" si="23"/>
        <v>    Generar</v>
      </c>
      <c r="J434" s="404" t="str">
        <f t="shared" si="35"/>
        <v>    Generar</v>
      </c>
      <c r="K434" s="404" t="str">
        <f t="shared" si="35"/>
        <v>    Generar</v>
      </c>
      <c r="X434" s="167">
        <f ca="1" t="shared" si="25"/>
        <v>1000.1190243308848</v>
      </c>
      <c r="Y434" s="167">
        <f ca="1" t="shared" si="26"/>
        <v>1040.752440683148</v>
      </c>
      <c r="Z434" s="167">
        <f ca="1" t="shared" si="27"/>
        <v>554.1097163062749</v>
      </c>
      <c r="AA434" s="167">
        <f ca="1" t="shared" si="28"/>
        <v>909.5642944066267</v>
      </c>
      <c r="AB434" s="167">
        <f ca="1" t="shared" si="29"/>
        <v>972.4950252133091</v>
      </c>
      <c r="AC434" s="167">
        <f ca="1" t="shared" si="30"/>
        <v>811.767472561449</v>
      </c>
      <c r="AD434" s="167">
        <f ca="1" t="shared" si="31"/>
        <v>31.325848352570347</v>
      </c>
      <c r="AE434" s="167">
        <f ca="1" t="shared" si="32"/>
        <v>636.5014052576115</v>
      </c>
      <c r="AF434" s="167">
        <f ca="1" t="shared" si="33"/>
        <v>1521.7578115408205</v>
      </c>
      <c r="AG434" s="167">
        <f ca="1" t="shared" si="34"/>
        <v>1294.2953350490775</v>
      </c>
    </row>
    <row r="435" spans="1:33" ht="12.75">
      <c r="A435" s="403">
        <v>120</v>
      </c>
      <c r="B435" s="404" t="str">
        <f t="shared" si="24"/>
        <v>    Generar</v>
      </c>
      <c r="C435" s="404" t="str">
        <f t="shared" si="24"/>
        <v>    Generar</v>
      </c>
      <c r="D435" s="404" t="str">
        <f t="shared" si="24"/>
        <v>    Generar</v>
      </c>
      <c r="E435" s="404" t="str">
        <f t="shared" si="24"/>
        <v>    Generar</v>
      </c>
      <c r="F435" s="404" t="str">
        <f t="shared" si="23"/>
        <v>    Generar</v>
      </c>
      <c r="G435" s="404" t="str">
        <f t="shared" si="23"/>
        <v>    Generar</v>
      </c>
      <c r="H435" s="404" t="str">
        <f t="shared" si="23"/>
        <v>    Generar</v>
      </c>
      <c r="I435" s="404" t="str">
        <f t="shared" si="23"/>
        <v>    Generar</v>
      </c>
      <c r="J435" s="404" t="str">
        <f t="shared" si="35"/>
        <v>    Generar</v>
      </c>
      <c r="K435" s="404" t="str">
        <f t="shared" si="35"/>
        <v>    Generar</v>
      </c>
      <c r="X435" s="167">
        <f ca="1" t="shared" si="25"/>
        <v>1367.7865985934436</v>
      </c>
      <c r="Y435" s="167">
        <f ca="1" t="shared" si="26"/>
        <v>1016.4224690143662</v>
      </c>
      <c r="Z435" s="167">
        <f ca="1" t="shared" si="27"/>
        <v>1014.3466100912862</v>
      </c>
      <c r="AA435" s="167">
        <f ca="1" t="shared" si="28"/>
        <v>840.1999694458672</v>
      </c>
      <c r="AB435" s="167">
        <f ca="1" t="shared" si="29"/>
        <v>888.2495258254052</v>
      </c>
      <c r="AC435" s="167">
        <f ca="1" t="shared" si="30"/>
        <v>893.3692738686759</v>
      </c>
      <c r="AD435" s="167">
        <f ca="1" t="shared" si="31"/>
        <v>809.438150945689</v>
      </c>
      <c r="AE435" s="167">
        <f ca="1" t="shared" si="32"/>
        <v>722.2015826307269</v>
      </c>
      <c r="AF435" s="167">
        <f ca="1" t="shared" si="33"/>
        <v>688.2760456438461</v>
      </c>
      <c r="AG435" s="167">
        <f ca="1" t="shared" si="34"/>
        <v>834.5354912755369</v>
      </c>
    </row>
    <row r="436" spans="1:33" ht="12.75">
      <c r="A436" s="403">
        <v>121</v>
      </c>
      <c r="B436" s="404" t="str">
        <f t="shared" si="24"/>
        <v>    Generar</v>
      </c>
      <c r="C436" s="404" t="str">
        <f t="shared" si="24"/>
        <v>    Generar</v>
      </c>
      <c r="D436" s="404" t="str">
        <f t="shared" si="24"/>
        <v>    Generar</v>
      </c>
      <c r="E436" s="404" t="str">
        <f t="shared" si="24"/>
        <v>    Generar</v>
      </c>
      <c r="F436" s="404" t="str">
        <f t="shared" si="23"/>
        <v>    Generar</v>
      </c>
      <c r="G436" s="404" t="str">
        <f t="shared" si="23"/>
        <v>    Generar</v>
      </c>
      <c r="H436" s="404" t="str">
        <f t="shared" si="23"/>
        <v>    Generar</v>
      </c>
      <c r="I436" s="404" t="str">
        <f t="shared" si="23"/>
        <v>    Generar</v>
      </c>
      <c r="J436" s="404" t="str">
        <f t="shared" si="35"/>
        <v>    Generar</v>
      </c>
      <c r="K436" s="404" t="str">
        <f t="shared" si="35"/>
        <v>    Generar</v>
      </c>
      <c r="X436" s="167">
        <f ca="1" t="shared" si="25"/>
        <v>837.2887996592906</v>
      </c>
      <c r="Y436" s="167">
        <f ca="1" t="shared" si="26"/>
        <v>1279.5954190414072</v>
      </c>
      <c r="Z436" s="167">
        <f ca="1" t="shared" si="27"/>
        <v>433.8970022349451</v>
      </c>
      <c r="AA436" s="167">
        <f ca="1" t="shared" si="28"/>
        <v>1203.603973598418</v>
      </c>
      <c r="AB436" s="167">
        <f ca="1" t="shared" si="29"/>
        <v>1023.7732924463289</v>
      </c>
      <c r="AC436" s="167">
        <f ca="1" t="shared" si="30"/>
        <v>730.5872858835402</v>
      </c>
      <c r="AD436" s="167">
        <f ca="1" t="shared" si="31"/>
        <v>812.4406604592614</v>
      </c>
      <c r="AE436" s="167">
        <f ca="1" t="shared" si="32"/>
        <v>537.9602162573923</v>
      </c>
      <c r="AF436" s="167">
        <f ca="1" t="shared" si="33"/>
        <v>816.6391220754022</v>
      </c>
      <c r="AG436" s="167">
        <f ca="1" t="shared" si="34"/>
        <v>948.5825438055886</v>
      </c>
    </row>
    <row r="437" spans="1:33" ht="12.75">
      <c r="A437" s="403">
        <v>122</v>
      </c>
      <c r="B437" s="404" t="str">
        <f t="shared" si="24"/>
        <v>    Generar</v>
      </c>
      <c r="C437" s="404" t="str">
        <f t="shared" si="24"/>
        <v>    Generar</v>
      </c>
      <c r="D437" s="404" t="str">
        <f t="shared" si="24"/>
        <v>    Generar</v>
      </c>
      <c r="E437" s="404" t="str">
        <f t="shared" si="24"/>
        <v>    Generar</v>
      </c>
      <c r="F437" s="404" t="str">
        <f t="shared" si="23"/>
        <v>    Generar</v>
      </c>
      <c r="G437" s="404" t="str">
        <f t="shared" si="23"/>
        <v>    Generar</v>
      </c>
      <c r="H437" s="404" t="str">
        <f t="shared" si="23"/>
        <v>    Generar</v>
      </c>
      <c r="I437" s="404" t="str">
        <f t="shared" si="23"/>
        <v>    Generar</v>
      </c>
      <c r="J437" s="404" t="str">
        <f t="shared" si="35"/>
        <v>    Generar</v>
      </c>
      <c r="K437" s="404" t="str">
        <f t="shared" si="35"/>
        <v>    Generar</v>
      </c>
      <c r="X437" s="167">
        <f ca="1" t="shared" si="25"/>
        <v>646.9816744686408</v>
      </c>
      <c r="Y437" s="167">
        <f ca="1" t="shared" si="26"/>
        <v>764.4072126682357</v>
      </c>
      <c r="Z437" s="167">
        <f ca="1" t="shared" si="27"/>
        <v>848.7908557746446</v>
      </c>
      <c r="AA437" s="167">
        <f ca="1" t="shared" si="28"/>
        <v>678.8247558152653</v>
      </c>
      <c r="AB437" s="167">
        <f ca="1" t="shared" si="29"/>
        <v>1304.938835485025</v>
      </c>
      <c r="AC437" s="167">
        <f ca="1" t="shared" si="30"/>
        <v>1391.7308016514178</v>
      </c>
      <c r="AD437" s="167">
        <f ca="1" t="shared" si="31"/>
        <v>807.5450693281288</v>
      </c>
      <c r="AE437" s="167">
        <f ca="1" t="shared" si="32"/>
        <v>668.4391105494672</v>
      </c>
      <c r="AF437" s="167">
        <f ca="1" t="shared" si="33"/>
        <v>908.6822733615061</v>
      </c>
      <c r="AG437" s="167">
        <f ca="1" t="shared" si="34"/>
        <v>1346.139611760013</v>
      </c>
    </row>
    <row r="438" spans="1:33" ht="12.75">
      <c r="A438" s="403">
        <v>123</v>
      </c>
      <c r="B438" s="404" t="str">
        <f t="shared" si="24"/>
        <v>    Generar</v>
      </c>
      <c r="C438" s="404" t="str">
        <f t="shared" si="24"/>
        <v>    Generar</v>
      </c>
      <c r="D438" s="404" t="str">
        <f t="shared" si="24"/>
        <v>    Generar</v>
      </c>
      <c r="E438" s="404" t="str">
        <f t="shared" si="24"/>
        <v>    Generar</v>
      </c>
      <c r="F438" s="404" t="str">
        <f t="shared" si="23"/>
        <v>    Generar</v>
      </c>
      <c r="G438" s="404" t="str">
        <f t="shared" si="23"/>
        <v>    Generar</v>
      </c>
      <c r="H438" s="404" t="str">
        <f t="shared" si="23"/>
        <v>    Generar</v>
      </c>
      <c r="I438" s="404" t="str">
        <f t="shared" si="23"/>
        <v>    Generar</v>
      </c>
      <c r="J438" s="404" t="str">
        <f t="shared" si="35"/>
        <v>    Generar</v>
      </c>
      <c r="K438" s="404" t="str">
        <f t="shared" si="35"/>
        <v>    Generar</v>
      </c>
      <c r="X438" s="167">
        <f ca="1" t="shared" si="25"/>
        <v>844.3290753613155</v>
      </c>
      <c r="Y438" s="167">
        <f ca="1" t="shared" si="26"/>
        <v>817.3696925587956</v>
      </c>
      <c r="Z438" s="167">
        <f ca="1" t="shared" si="27"/>
        <v>1169.8091384623024</v>
      </c>
      <c r="AA438" s="167">
        <f ca="1" t="shared" si="28"/>
        <v>425.6351786090467</v>
      </c>
      <c r="AB438" s="167">
        <f ca="1" t="shared" si="29"/>
        <v>945.381128525974</v>
      </c>
      <c r="AC438" s="167">
        <f ca="1" t="shared" si="30"/>
        <v>601.5312083632884</v>
      </c>
      <c r="AD438" s="167">
        <f ca="1" t="shared" si="31"/>
        <v>1135.1685147403593</v>
      </c>
      <c r="AE438" s="167">
        <f ca="1" t="shared" si="32"/>
        <v>751.9960979760605</v>
      </c>
      <c r="AF438" s="167">
        <f ca="1" t="shared" si="33"/>
        <v>775.9780427783375</v>
      </c>
      <c r="AG438" s="167">
        <f ca="1" t="shared" si="34"/>
        <v>993.99078234106</v>
      </c>
    </row>
    <row r="439" spans="1:33" ht="12.75">
      <c r="A439" s="403">
        <v>124</v>
      </c>
      <c r="B439" s="404" t="str">
        <f t="shared" si="24"/>
        <v>    Generar</v>
      </c>
      <c r="C439" s="404" t="str">
        <f t="shared" si="24"/>
        <v>    Generar</v>
      </c>
      <c r="D439" s="404" t="str">
        <f t="shared" si="24"/>
        <v>    Generar</v>
      </c>
      <c r="E439" s="404" t="str">
        <f t="shared" si="24"/>
        <v>    Generar</v>
      </c>
      <c r="F439" s="404" t="str">
        <f t="shared" si="23"/>
        <v>    Generar</v>
      </c>
      <c r="G439" s="404" t="str">
        <f t="shared" si="23"/>
        <v>    Generar</v>
      </c>
      <c r="H439" s="404" t="str">
        <f t="shared" si="23"/>
        <v>    Generar</v>
      </c>
      <c r="I439" s="404" t="str">
        <f t="shared" si="23"/>
        <v>    Generar</v>
      </c>
      <c r="J439" s="404" t="str">
        <f t="shared" si="35"/>
        <v>    Generar</v>
      </c>
      <c r="K439" s="404" t="str">
        <f t="shared" si="35"/>
        <v>    Generar</v>
      </c>
      <c r="X439" s="167">
        <f ca="1" t="shared" si="25"/>
        <v>985.7048268048269</v>
      </c>
      <c r="Y439" s="167">
        <f ca="1" t="shared" si="26"/>
        <v>1235.9283705580585</v>
      </c>
      <c r="Z439" s="167">
        <f ca="1" t="shared" si="27"/>
        <v>1023.7454722176593</v>
      </c>
      <c r="AA439" s="167">
        <f ca="1" t="shared" si="28"/>
        <v>1082.3461018309774</v>
      </c>
      <c r="AB439" s="167">
        <f ca="1" t="shared" si="29"/>
        <v>556.2802629027306</v>
      </c>
      <c r="AC439" s="167">
        <f ca="1" t="shared" si="30"/>
        <v>581.2628571334108</v>
      </c>
      <c r="AD439" s="167">
        <f ca="1" t="shared" si="31"/>
        <v>532.1322649563715</v>
      </c>
      <c r="AE439" s="167">
        <f ca="1" t="shared" si="32"/>
        <v>874.0216108535342</v>
      </c>
      <c r="AF439" s="167">
        <f ca="1" t="shared" si="33"/>
        <v>519.179397095367</v>
      </c>
      <c r="AG439" s="167">
        <f ca="1" t="shared" si="34"/>
        <v>1167.8182472695946</v>
      </c>
    </row>
    <row r="440" spans="1:33" ht="12.75">
      <c r="A440" s="403">
        <v>125</v>
      </c>
      <c r="B440" s="404" t="str">
        <f t="shared" si="24"/>
        <v>    Generar</v>
      </c>
      <c r="C440" s="404" t="str">
        <f t="shared" si="24"/>
        <v>    Generar</v>
      </c>
      <c r="D440" s="404" t="str">
        <f t="shared" si="24"/>
        <v>    Generar</v>
      </c>
      <c r="E440" s="404" t="str">
        <f t="shared" si="24"/>
        <v>    Generar</v>
      </c>
      <c r="F440" s="404" t="str">
        <f t="shared" si="23"/>
        <v>    Generar</v>
      </c>
      <c r="G440" s="404" t="str">
        <f t="shared" si="23"/>
        <v>    Generar</v>
      </c>
      <c r="H440" s="404" t="str">
        <f t="shared" si="23"/>
        <v>    Generar</v>
      </c>
      <c r="I440" s="404" t="str">
        <f t="shared" si="23"/>
        <v>    Generar</v>
      </c>
      <c r="J440" s="404" t="str">
        <f t="shared" si="35"/>
        <v>    Generar</v>
      </c>
      <c r="K440" s="404" t="str">
        <f t="shared" si="35"/>
        <v>    Generar</v>
      </c>
      <c r="X440" s="167">
        <f ca="1" t="shared" si="25"/>
        <v>938.0135398821127</v>
      </c>
      <c r="Y440" s="167">
        <f ca="1" t="shared" si="26"/>
        <v>632.3445981167756</v>
      </c>
      <c r="Z440" s="167">
        <f ca="1" t="shared" si="27"/>
        <v>732.2060799303028</v>
      </c>
      <c r="AA440" s="167">
        <f ca="1" t="shared" si="28"/>
        <v>714.304931493003</v>
      </c>
      <c r="AB440" s="167">
        <f ca="1" t="shared" si="29"/>
        <v>825.3925103289357</v>
      </c>
      <c r="AC440" s="167">
        <f ca="1" t="shared" si="30"/>
        <v>503.5781990852224</v>
      </c>
      <c r="AD440" s="167">
        <f ca="1" t="shared" si="31"/>
        <v>509.08541118335563</v>
      </c>
      <c r="AE440" s="167">
        <f ca="1" t="shared" si="32"/>
        <v>971.3276234491265</v>
      </c>
      <c r="AF440" s="167">
        <f ca="1" t="shared" si="33"/>
        <v>1324.8003411601765</v>
      </c>
      <c r="AG440" s="167">
        <f ca="1" t="shared" si="34"/>
        <v>584.9926147378425</v>
      </c>
    </row>
    <row r="441" spans="1:33" ht="12.75">
      <c r="A441" s="403">
        <v>126</v>
      </c>
      <c r="B441" s="404" t="str">
        <f t="shared" si="24"/>
        <v>    Generar</v>
      </c>
      <c r="C441" s="404" t="str">
        <f t="shared" si="24"/>
        <v>    Generar</v>
      </c>
      <c r="D441" s="404" t="str">
        <f t="shared" si="24"/>
        <v>    Generar</v>
      </c>
      <c r="E441" s="404" t="str">
        <f t="shared" si="24"/>
        <v>    Generar</v>
      </c>
      <c r="F441" s="404" t="str">
        <f t="shared" si="23"/>
        <v>    Generar</v>
      </c>
      <c r="G441" s="404" t="str">
        <f t="shared" si="23"/>
        <v>    Generar</v>
      </c>
      <c r="H441" s="404" t="str">
        <f t="shared" si="23"/>
        <v>    Generar</v>
      </c>
      <c r="I441" s="404" t="str">
        <f t="shared" si="23"/>
        <v>    Generar</v>
      </c>
      <c r="J441" s="404" t="str">
        <f t="shared" si="35"/>
        <v>    Generar</v>
      </c>
      <c r="K441" s="404" t="str">
        <f t="shared" si="35"/>
        <v>    Generar</v>
      </c>
      <c r="X441" s="167">
        <f ca="1" t="shared" si="25"/>
        <v>1326.3693272552114</v>
      </c>
      <c r="Y441" s="167">
        <f ca="1" t="shared" si="26"/>
        <v>1036.2249345955265</v>
      </c>
      <c r="Z441" s="167">
        <f ca="1" t="shared" si="27"/>
        <v>775.1786183797572</v>
      </c>
      <c r="AA441" s="167">
        <f ca="1" t="shared" si="28"/>
        <v>1046.6984343553763</v>
      </c>
      <c r="AB441" s="167">
        <f ca="1" t="shared" si="29"/>
        <v>1037.7800987488151</v>
      </c>
      <c r="AC441" s="167">
        <f ca="1" t="shared" si="30"/>
        <v>385.56349074856007</v>
      </c>
      <c r="AD441" s="167">
        <f ca="1" t="shared" si="31"/>
        <v>1044.8109760013922</v>
      </c>
      <c r="AE441" s="167">
        <f ca="1" t="shared" si="32"/>
        <v>798.1632210784597</v>
      </c>
      <c r="AF441" s="167">
        <f ca="1" t="shared" si="33"/>
        <v>977.1625375974359</v>
      </c>
      <c r="AG441" s="167">
        <f ca="1" t="shared" si="34"/>
        <v>1372.8904401956052</v>
      </c>
    </row>
    <row r="442" spans="1:33" ht="12.75">
      <c r="A442" s="403">
        <v>127</v>
      </c>
      <c r="B442" s="404" t="str">
        <f t="shared" si="24"/>
        <v>    Generar</v>
      </c>
      <c r="C442" s="404" t="str">
        <f t="shared" si="24"/>
        <v>    Generar</v>
      </c>
      <c r="D442" s="404" t="str">
        <f t="shared" si="24"/>
        <v>    Generar</v>
      </c>
      <c r="E442" s="404" t="str">
        <f t="shared" si="24"/>
        <v>    Generar</v>
      </c>
      <c r="F442" s="404" t="str">
        <f t="shared" si="23"/>
        <v>    Generar</v>
      </c>
      <c r="G442" s="404" t="str">
        <f t="shared" si="23"/>
        <v>    Generar</v>
      </c>
      <c r="H442" s="404" t="str">
        <f t="shared" si="23"/>
        <v>    Generar</v>
      </c>
      <c r="I442" s="404" t="str">
        <f aca="true" t="shared" si="36" ref="I442:K505">IF($D$311=1,ROUND(AE442,$D$310),"    Generar")</f>
        <v>    Generar</v>
      </c>
      <c r="J442" s="404" t="str">
        <f t="shared" si="36"/>
        <v>    Generar</v>
      </c>
      <c r="K442" s="404" t="str">
        <f t="shared" si="35"/>
        <v>    Generar</v>
      </c>
      <c r="X442" s="167">
        <f ca="1" t="shared" si="25"/>
        <v>643.1353296920764</v>
      </c>
      <c r="Y442" s="167">
        <f ca="1" t="shared" si="26"/>
        <v>516.8566254661398</v>
      </c>
      <c r="Z442" s="167">
        <f ca="1" t="shared" si="27"/>
        <v>1035.6224665282373</v>
      </c>
      <c r="AA442" s="167">
        <f ca="1" t="shared" si="28"/>
        <v>1185.8217412997285</v>
      </c>
      <c r="AB442" s="167">
        <f ca="1" t="shared" si="29"/>
        <v>1163.9390641244331</v>
      </c>
      <c r="AC442" s="167">
        <f ca="1" t="shared" si="30"/>
        <v>560.1066955924728</v>
      </c>
      <c r="AD442" s="167">
        <f ca="1" t="shared" si="31"/>
        <v>626.3329784298603</v>
      </c>
      <c r="AE442" s="167">
        <f ca="1" t="shared" si="32"/>
        <v>729.7330987959751</v>
      </c>
      <c r="AF442" s="167">
        <f ca="1" t="shared" si="33"/>
        <v>519.9392813035533</v>
      </c>
      <c r="AG442" s="167">
        <f ca="1" t="shared" si="34"/>
        <v>1241.2064733780333</v>
      </c>
    </row>
    <row r="443" spans="1:33" ht="12.75">
      <c r="A443" s="403">
        <v>128</v>
      </c>
      <c r="B443" s="404" t="str">
        <f t="shared" si="24"/>
        <v>    Generar</v>
      </c>
      <c r="C443" s="404" t="str">
        <f t="shared" si="24"/>
        <v>    Generar</v>
      </c>
      <c r="D443" s="404" t="str">
        <f t="shared" si="24"/>
        <v>    Generar</v>
      </c>
      <c r="E443" s="404" t="str">
        <f t="shared" si="24"/>
        <v>    Generar</v>
      </c>
      <c r="F443" s="404" t="str">
        <f t="shared" si="23"/>
        <v>    Generar</v>
      </c>
      <c r="G443" s="404" t="str">
        <f t="shared" si="23"/>
        <v>    Generar</v>
      </c>
      <c r="H443" s="404" t="str">
        <f t="shared" si="23"/>
        <v>    Generar</v>
      </c>
      <c r="I443" s="404" t="str">
        <f t="shared" si="36"/>
        <v>    Generar</v>
      </c>
      <c r="J443" s="404" t="str">
        <f t="shared" si="36"/>
        <v>    Generar</v>
      </c>
      <c r="K443" s="404" t="str">
        <f t="shared" si="35"/>
        <v>    Generar</v>
      </c>
      <c r="X443" s="167">
        <f ca="1" t="shared" si="25"/>
        <v>1037.2304058572129</v>
      </c>
      <c r="Y443" s="167">
        <f ca="1" t="shared" si="26"/>
        <v>570.8071767366289</v>
      </c>
      <c r="Z443" s="167">
        <f ca="1" t="shared" si="27"/>
        <v>1239.538478963832</v>
      </c>
      <c r="AA443" s="167">
        <f ca="1" t="shared" si="28"/>
        <v>899.5407031488456</v>
      </c>
      <c r="AB443" s="167">
        <f ca="1" t="shared" si="29"/>
        <v>1116.6437503978711</v>
      </c>
      <c r="AC443" s="167">
        <f ca="1" t="shared" si="30"/>
        <v>826.5769876568904</v>
      </c>
      <c r="AD443" s="167">
        <f ca="1" t="shared" si="31"/>
        <v>907.2050165408449</v>
      </c>
      <c r="AE443" s="167">
        <f ca="1" t="shared" si="32"/>
        <v>1174.0809439586951</v>
      </c>
      <c r="AF443" s="167">
        <f ca="1" t="shared" si="33"/>
        <v>510.9274380753533</v>
      </c>
      <c r="AG443" s="167">
        <f ca="1" t="shared" si="34"/>
        <v>1200.0725780501616</v>
      </c>
    </row>
    <row r="444" spans="1:33" ht="12.75">
      <c r="A444" s="403">
        <v>129</v>
      </c>
      <c r="B444" s="404" t="str">
        <f t="shared" si="24"/>
        <v>    Generar</v>
      </c>
      <c r="C444" s="404" t="str">
        <f t="shared" si="24"/>
        <v>    Generar</v>
      </c>
      <c r="D444" s="404" t="str">
        <f t="shared" si="24"/>
        <v>    Generar</v>
      </c>
      <c r="E444" s="404" t="str">
        <f aca="true" t="shared" si="37" ref="E444:I507">IF($D$311=1,ROUND(AA444,$D$310),"    Generar")</f>
        <v>    Generar</v>
      </c>
      <c r="F444" s="404" t="str">
        <f t="shared" si="37"/>
        <v>    Generar</v>
      </c>
      <c r="G444" s="404" t="str">
        <f t="shared" si="37"/>
        <v>    Generar</v>
      </c>
      <c r="H444" s="404" t="str">
        <f t="shared" si="37"/>
        <v>    Generar</v>
      </c>
      <c r="I444" s="404" t="str">
        <f t="shared" si="37"/>
        <v>    Generar</v>
      </c>
      <c r="J444" s="404" t="str">
        <f t="shared" si="36"/>
        <v>    Generar</v>
      </c>
      <c r="K444" s="404" t="str">
        <f t="shared" si="35"/>
        <v>    Generar</v>
      </c>
      <c r="X444" s="167">
        <f ca="1" t="shared" si="25"/>
        <v>722.0072629834762</v>
      </c>
      <c r="Y444" s="167">
        <f ca="1" t="shared" si="26"/>
        <v>1061.695901825502</v>
      </c>
      <c r="Z444" s="167">
        <f ca="1" t="shared" si="27"/>
        <v>784.7612364867383</v>
      </c>
      <c r="AA444" s="167">
        <f ca="1" t="shared" si="28"/>
        <v>1180.8028222069024</v>
      </c>
      <c r="AB444" s="167">
        <f ca="1" t="shared" si="29"/>
        <v>754.4865750210897</v>
      </c>
      <c r="AC444" s="167">
        <f ca="1" t="shared" si="30"/>
        <v>900.2353157308926</v>
      </c>
      <c r="AD444" s="167">
        <f ca="1" t="shared" si="31"/>
        <v>682.4212017002902</v>
      </c>
      <c r="AE444" s="167">
        <f ca="1" t="shared" si="32"/>
        <v>615.515998580032</v>
      </c>
      <c r="AF444" s="167">
        <f ca="1" t="shared" si="33"/>
        <v>1120.037580245249</v>
      </c>
      <c r="AG444" s="167">
        <f ca="1" t="shared" si="34"/>
        <v>1235.9123647958506</v>
      </c>
    </row>
    <row r="445" spans="1:33" ht="12.75">
      <c r="A445" s="403">
        <v>130</v>
      </c>
      <c r="B445" s="404" t="str">
        <f aca="true" t="shared" si="38" ref="B445:E508">IF($D$311=1,ROUND(X445,$D$310),"    Generar")</f>
        <v>    Generar</v>
      </c>
      <c r="C445" s="404" t="str">
        <f t="shared" si="38"/>
        <v>    Generar</v>
      </c>
      <c r="D445" s="404" t="str">
        <f t="shared" si="38"/>
        <v>    Generar</v>
      </c>
      <c r="E445" s="404" t="str">
        <f t="shared" si="38"/>
        <v>    Generar</v>
      </c>
      <c r="F445" s="404" t="str">
        <f t="shared" si="37"/>
        <v>    Generar</v>
      </c>
      <c r="G445" s="404" t="str">
        <f t="shared" si="37"/>
        <v>    Generar</v>
      </c>
      <c r="H445" s="404" t="str">
        <f t="shared" si="37"/>
        <v>    Generar</v>
      </c>
      <c r="I445" s="404" t="str">
        <f t="shared" si="37"/>
        <v>    Generar</v>
      </c>
      <c r="J445" s="404" t="str">
        <f t="shared" si="36"/>
        <v>    Generar</v>
      </c>
      <c r="K445" s="404" t="str">
        <f t="shared" si="35"/>
        <v>    Generar</v>
      </c>
      <c r="X445" s="167">
        <f aca="true" ca="1" t="shared" si="39" ref="X445:X508">$D$299+$D$309*NORMSINV(RAND())</f>
        <v>1356.292954653824</v>
      </c>
      <c r="Y445" s="167">
        <f aca="true" ca="1" t="shared" si="40" ref="Y445:Y508">$D$300+$D$309*NORMSINV(RAND())</f>
        <v>744.2631490633597</v>
      </c>
      <c r="Z445" s="167">
        <f aca="true" ca="1" t="shared" si="41" ref="Z445:Z508">$D$301+$D$309*NORMSINV(RAND())</f>
        <v>921.2421914580605</v>
      </c>
      <c r="AA445" s="167">
        <f aca="true" ca="1" t="shared" si="42" ref="AA445:AA508">$D$302+$D$309*NORMSINV(RAND())</f>
        <v>1211.1140773984018</v>
      </c>
      <c r="AB445" s="167">
        <f aca="true" ca="1" t="shared" si="43" ref="AB445:AB508">$D$303+$D$309*NORMSINV(RAND())</f>
        <v>609.1979657251347</v>
      </c>
      <c r="AC445" s="167">
        <f aca="true" ca="1" t="shared" si="44" ref="AC445:AC508">$D$304+$D$309*NORMSINV(RAND())</f>
        <v>784.8701747591074</v>
      </c>
      <c r="AD445" s="167">
        <f aca="true" ca="1" t="shared" si="45" ref="AD445:AD508">$D$305+$D$309*NORMSINV(RAND())</f>
        <v>866.5089966212973</v>
      </c>
      <c r="AE445" s="167">
        <f aca="true" ca="1" t="shared" si="46" ref="AE445:AE508">$D$306+$D$309*NORMSINV(RAND())</f>
        <v>400.3693835684692</v>
      </c>
      <c r="AF445" s="167">
        <f aca="true" ca="1" t="shared" si="47" ref="AF445:AF508">$D$307+$D$309*NORMSINV(RAND())</f>
        <v>764.2626429691313</v>
      </c>
      <c r="AG445" s="167">
        <f aca="true" ca="1" t="shared" si="48" ref="AG445:AG508">$D$308+$D$309*NORMSINV(RAND())</f>
        <v>981.486296127694</v>
      </c>
    </row>
    <row r="446" spans="1:33" ht="12.75">
      <c r="A446" s="403">
        <v>131</v>
      </c>
      <c r="B446" s="404" t="str">
        <f t="shared" si="38"/>
        <v>    Generar</v>
      </c>
      <c r="C446" s="404" t="str">
        <f t="shared" si="38"/>
        <v>    Generar</v>
      </c>
      <c r="D446" s="404" t="str">
        <f t="shared" si="38"/>
        <v>    Generar</v>
      </c>
      <c r="E446" s="404" t="str">
        <f t="shared" si="38"/>
        <v>    Generar</v>
      </c>
      <c r="F446" s="404" t="str">
        <f t="shared" si="37"/>
        <v>    Generar</v>
      </c>
      <c r="G446" s="404" t="str">
        <f t="shared" si="37"/>
        <v>    Generar</v>
      </c>
      <c r="H446" s="404" t="str">
        <f t="shared" si="37"/>
        <v>    Generar</v>
      </c>
      <c r="I446" s="404" t="str">
        <f t="shared" si="37"/>
        <v>    Generar</v>
      </c>
      <c r="J446" s="404" t="str">
        <f t="shared" si="36"/>
        <v>    Generar</v>
      </c>
      <c r="K446" s="404" t="str">
        <f t="shared" si="35"/>
        <v>    Generar</v>
      </c>
      <c r="X446" s="167">
        <f ca="1" t="shared" si="39"/>
        <v>1351.36729688072</v>
      </c>
      <c r="Y446" s="167">
        <f ca="1" t="shared" si="40"/>
        <v>951.766320040558</v>
      </c>
      <c r="Z446" s="167">
        <f ca="1" t="shared" si="41"/>
        <v>1018.2391064631998</v>
      </c>
      <c r="AA446" s="167">
        <f ca="1" t="shared" si="42"/>
        <v>1162.455264121004</v>
      </c>
      <c r="AB446" s="167">
        <f ca="1" t="shared" si="43"/>
        <v>1031.4456716259763</v>
      </c>
      <c r="AC446" s="167">
        <f ca="1" t="shared" si="44"/>
        <v>829.6888075657391</v>
      </c>
      <c r="AD446" s="167">
        <f ca="1" t="shared" si="45"/>
        <v>1168.1904757245597</v>
      </c>
      <c r="AE446" s="167">
        <f ca="1" t="shared" si="46"/>
        <v>1001.1533847437905</v>
      </c>
      <c r="AF446" s="167">
        <f ca="1" t="shared" si="47"/>
        <v>646.5337908389348</v>
      </c>
      <c r="AG446" s="167">
        <f ca="1" t="shared" si="48"/>
        <v>811.6330818472583</v>
      </c>
    </row>
    <row r="447" spans="1:33" ht="12.75">
      <c r="A447" s="403">
        <v>132</v>
      </c>
      <c r="B447" s="404" t="str">
        <f t="shared" si="38"/>
        <v>    Generar</v>
      </c>
      <c r="C447" s="404" t="str">
        <f t="shared" si="38"/>
        <v>    Generar</v>
      </c>
      <c r="D447" s="404" t="str">
        <f t="shared" si="38"/>
        <v>    Generar</v>
      </c>
      <c r="E447" s="404" t="str">
        <f t="shared" si="38"/>
        <v>    Generar</v>
      </c>
      <c r="F447" s="404" t="str">
        <f t="shared" si="37"/>
        <v>    Generar</v>
      </c>
      <c r="G447" s="404" t="str">
        <f t="shared" si="37"/>
        <v>    Generar</v>
      </c>
      <c r="H447" s="404" t="str">
        <f t="shared" si="37"/>
        <v>    Generar</v>
      </c>
      <c r="I447" s="404" t="str">
        <f t="shared" si="37"/>
        <v>    Generar</v>
      </c>
      <c r="J447" s="404" t="str">
        <f t="shared" si="36"/>
        <v>    Generar</v>
      </c>
      <c r="K447" s="404" t="str">
        <f t="shared" si="35"/>
        <v>    Generar</v>
      </c>
      <c r="X447" s="167">
        <f ca="1" t="shared" si="39"/>
        <v>952.8894160372108</v>
      </c>
      <c r="Y447" s="167">
        <f ca="1" t="shared" si="40"/>
        <v>1307.9755986976104</v>
      </c>
      <c r="Z447" s="167">
        <f ca="1" t="shared" si="41"/>
        <v>819.8358782465352</v>
      </c>
      <c r="AA447" s="167">
        <f ca="1" t="shared" si="42"/>
        <v>801.1970597303738</v>
      </c>
      <c r="AB447" s="167">
        <f ca="1" t="shared" si="43"/>
        <v>586.4875858818859</v>
      </c>
      <c r="AC447" s="167">
        <f ca="1" t="shared" si="44"/>
        <v>347.2312496978285</v>
      </c>
      <c r="AD447" s="167">
        <f ca="1" t="shared" si="45"/>
        <v>413.3213107298494</v>
      </c>
      <c r="AE447" s="167">
        <f ca="1" t="shared" si="46"/>
        <v>1095.1368469552756</v>
      </c>
      <c r="AF447" s="167">
        <f ca="1" t="shared" si="47"/>
        <v>821.0560200455085</v>
      </c>
      <c r="AG447" s="167">
        <f ca="1" t="shared" si="48"/>
        <v>977.0044160950284</v>
      </c>
    </row>
    <row r="448" spans="1:33" ht="12.75">
      <c r="A448" s="403">
        <v>133</v>
      </c>
      <c r="B448" s="404" t="str">
        <f t="shared" si="38"/>
        <v>    Generar</v>
      </c>
      <c r="C448" s="404" t="str">
        <f t="shared" si="38"/>
        <v>    Generar</v>
      </c>
      <c r="D448" s="404" t="str">
        <f t="shared" si="38"/>
        <v>    Generar</v>
      </c>
      <c r="E448" s="404" t="str">
        <f t="shared" si="38"/>
        <v>    Generar</v>
      </c>
      <c r="F448" s="404" t="str">
        <f t="shared" si="37"/>
        <v>    Generar</v>
      </c>
      <c r="G448" s="404" t="str">
        <f t="shared" si="37"/>
        <v>    Generar</v>
      </c>
      <c r="H448" s="404" t="str">
        <f t="shared" si="37"/>
        <v>    Generar</v>
      </c>
      <c r="I448" s="404" t="str">
        <f t="shared" si="37"/>
        <v>    Generar</v>
      </c>
      <c r="J448" s="404" t="str">
        <f t="shared" si="36"/>
        <v>    Generar</v>
      </c>
      <c r="K448" s="404" t="str">
        <f t="shared" si="36"/>
        <v>    Generar</v>
      </c>
      <c r="X448" s="167">
        <f ca="1" t="shared" si="39"/>
        <v>792.1187436280026</v>
      </c>
      <c r="Y448" s="167">
        <f ca="1" t="shared" si="40"/>
        <v>853.5487139868538</v>
      </c>
      <c r="Z448" s="167">
        <f ca="1" t="shared" si="41"/>
        <v>1408.9298205900946</v>
      </c>
      <c r="AA448" s="167">
        <f ca="1" t="shared" si="42"/>
        <v>1139.5328270863868</v>
      </c>
      <c r="AB448" s="167">
        <f ca="1" t="shared" si="43"/>
        <v>1355.0571242842477</v>
      </c>
      <c r="AC448" s="167">
        <f ca="1" t="shared" si="44"/>
        <v>693.5803294444926</v>
      </c>
      <c r="AD448" s="167">
        <f ca="1" t="shared" si="45"/>
        <v>1030.5443596789692</v>
      </c>
      <c r="AE448" s="167">
        <f ca="1" t="shared" si="46"/>
        <v>764.2656218562659</v>
      </c>
      <c r="AF448" s="167">
        <f ca="1" t="shared" si="47"/>
        <v>607.008633493105</v>
      </c>
      <c r="AG448" s="167">
        <f ca="1" t="shared" si="48"/>
        <v>907.6007248043193</v>
      </c>
    </row>
    <row r="449" spans="1:33" ht="12.75">
      <c r="A449" s="403">
        <v>134</v>
      </c>
      <c r="B449" s="404" t="str">
        <f t="shared" si="38"/>
        <v>    Generar</v>
      </c>
      <c r="C449" s="404" t="str">
        <f t="shared" si="38"/>
        <v>    Generar</v>
      </c>
      <c r="D449" s="404" t="str">
        <f t="shared" si="38"/>
        <v>    Generar</v>
      </c>
      <c r="E449" s="404" t="str">
        <f t="shared" si="38"/>
        <v>    Generar</v>
      </c>
      <c r="F449" s="404" t="str">
        <f t="shared" si="37"/>
        <v>    Generar</v>
      </c>
      <c r="G449" s="404" t="str">
        <f t="shared" si="37"/>
        <v>    Generar</v>
      </c>
      <c r="H449" s="404" t="str">
        <f t="shared" si="37"/>
        <v>    Generar</v>
      </c>
      <c r="I449" s="404" t="str">
        <f t="shared" si="37"/>
        <v>    Generar</v>
      </c>
      <c r="J449" s="404" t="str">
        <f t="shared" si="36"/>
        <v>    Generar</v>
      </c>
      <c r="K449" s="404" t="str">
        <f t="shared" si="36"/>
        <v>    Generar</v>
      </c>
      <c r="X449" s="167">
        <f ca="1" t="shared" si="39"/>
        <v>1314.8801521474402</v>
      </c>
      <c r="Y449" s="167">
        <f ca="1" t="shared" si="40"/>
        <v>1110.5368749462223</v>
      </c>
      <c r="Z449" s="167">
        <f ca="1" t="shared" si="41"/>
        <v>1131.1946139278903</v>
      </c>
      <c r="AA449" s="167">
        <f ca="1" t="shared" si="42"/>
        <v>1359.1040114335651</v>
      </c>
      <c r="AB449" s="167">
        <f ca="1" t="shared" si="43"/>
        <v>705.3802303052712</v>
      </c>
      <c r="AC449" s="167">
        <f ca="1" t="shared" si="44"/>
        <v>631.3340954312066</v>
      </c>
      <c r="AD449" s="167">
        <f ca="1" t="shared" si="45"/>
        <v>663.3814671459189</v>
      </c>
      <c r="AE449" s="167">
        <f ca="1" t="shared" si="46"/>
        <v>800.9957263770325</v>
      </c>
      <c r="AF449" s="167">
        <f ca="1" t="shared" si="47"/>
        <v>747.0879957098093</v>
      </c>
      <c r="AG449" s="167">
        <f ca="1" t="shared" si="48"/>
        <v>588.8094664360572</v>
      </c>
    </row>
    <row r="450" spans="1:33" ht="12.75">
      <c r="A450" s="403">
        <v>135</v>
      </c>
      <c r="B450" s="404" t="str">
        <f t="shared" si="38"/>
        <v>    Generar</v>
      </c>
      <c r="C450" s="404" t="str">
        <f t="shared" si="38"/>
        <v>    Generar</v>
      </c>
      <c r="D450" s="404" t="str">
        <f t="shared" si="38"/>
        <v>    Generar</v>
      </c>
      <c r="E450" s="404" t="str">
        <f t="shared" si="38"/>
        <v>    Generar</v>
      </c>
      <c r="F450" s="404" t="str">
        <f t="shared" si="37"/>
        <v>    Generar</v>
      </c>
      <c r="G450" s="404" t="str">
        <f t="shared" si="37"/>
        <v>    Generar</v>
      </c>
      <c r="H450" s="404" t="str">
        <f t="shared" si="37"/>
        <v>    Generar</v>
      </c>
      <c r="I450" s="404" t="str">
        <f t="shared" si="37"/>
        <v>    Generar</v>
      </c>
      <c r="J450" s="404" t="str">
        <f t="shared" si="36"/>
        <v>    Generar</v>
      </c>
      <c r="K450" s="404" t="str">
        <f t="shared" si="36"/>
        <v>    Generar</v>
      </c>
      <c r="X450" s="167">
        <f ca="1" t="shared" si="39"/>
        <v>1403.3964835198312</v>
      </c>
      <c r="Y450" s="167">
        <f ca="1" t="shared" si="40"/>
        <v>1176.1137981521742</v>
      </c>
      <c r="Z450" s="167">
        <f ca="1" t="shared" si="41"/>
        <v>1374.56490116213</v>
      </c>
      <c r="AA450" s="167">
        <f ca="1" t="shared" si="42"/>
        <v>864.9663723394932</v>
      </c>
      <c r="AB450" s="167">
        <f ca="1" t="shared" si="43"/>
        <v>966.8299474903047</v>
      </c>
      <c r="AC450" s="167">
        <f ca="1" t="shared" si="44"/>
        <v>679.4144559291766</v>
      </c>
      <c r="AD450" s="167">
        <f ca="1" t="shared" si="45"/>
        <v>504.12357884221166</v>
      </c>
      <c r="AE450" s="167">
        <f ca="1" t="shared" si="46"/>
        <v>1288.2190185368795</v>
      </c>
      <c r="AF450" s="167">
        <f ca="1" t="shared" si="47"/>
        <v>707.6704778948186</v>
      </c>
      <c r="AG450" s="167">
        <f ca="1" t="shared" si="48"/>
        <v>823.408373992344</v>
      </c>
    </row>
    <row r="451" spans="1:33" ht="12.75">
      <c r="A451" s="403">
        <v>136</v>
      </c>
      <c r="B451" s="404" t="str">
        <f t="shared" si="38"/>
        <v>    Generar</v>
      </c>
      <c r="C451" s="404" t="str">
        <f t="shared" si="38"/>
        <v>    Generar</v>
      </c>
      <c r="D451" s="404" t="str">
        <f t="shared" si="38"/>
        <v>    Generar</v>
      </c>
      <c r="E451" s="404" t="str">
        <f t="shared" si="38"/>
        <v>    Generar</v>
      </c>
      <c r="F451" s="404" t="str">
        <f t="shared" si="37"/>
        <v>    Generar</v>
      </c>
      <c r="G451" s="404" t="str">
        <f t="shared" si="37"/>
        <v>    Generar</v>
      </c>
      <c r="H451" s="404" t="str">
        <f t="shared" si="37"/>
        <v>    Generar</v>
      </c>
      <c r="I451" s="404" t="str">
        <f t="shared" si="37"/>
        <v>    Generar</v>
      </c>
      <c r="J451" s="404" t="str">
        <f t="shared" si="36"/>
        <v>    Generar</v>
      </c>
      <c r="K451" s="404" t="str">
        <f t="shared" si="36"/>
        <v>    Generar</v>
      </c>
      <c r="X451" s="167">
        <f ca="1" t="shared" si="39"/>
        <v>1514.5607615633648</v>
      </c>
      <c r="Y451" s="167">
        <f ca="1" t="shared" si="40"/>
        <v>659.5455957542893</v>
      </c>
      <c r="Z451" s="167">
        <f ca="1" t="shared" si="41"/>
        <v>1062.6123559585274</v>
      </c>
      <c r="AA451" s="167">
        <f ca="1" t="shared" si="42"/>
        <v>1216.3586639975342</v>
      </c>
      <c r="AB451" s="167">
        <f ca="1" t="shared" si="43"/>
        <v>212.53290902334504</v>
      </c>
      <c r="AC451" s="167">
        <f ca="1" t="shared" si="44"/>
        <v>783.9418032188714</v>
      </c>
      <c r="AD451" s="167">
        <f ca="1" t="shared" si="45"/>
        <v>1061.6411198135033</v>
      </c>
      <c r="AE451" s="167">
        <f ca="1" t="shared" si="46"/>
        <v>685.2146919324193</v>
      </c>
      <c r="AF451" s="167">
        <f ca="1" t="shared" si="47"/>
        <v>410.56375231632734</v>
      </c>
      <c r="AG451" s="167">
        <f ca="1" t="shared" si="48"/>
        <v>914.4292836035629</v>
      </c>
    </row>
    <row r="452" spans="1:33" ht="12.75">
      <c r="A452" s="403">
        <v>137</v>
      </c>
      <c r="B452" s="404" t="str">
        <f t="shared" si="38"/>
        <v>    Generar</v>
      </c>
      <c r="C452" s="404" t="str">
        <f t="shared" si="38"/>
        <v>    Generar</v>
      </c>
      <c r="D452" s="404" t="str">
        <f t="shared" si="38"/>
        <v>    Generar</v>
      </c>
      <c r="E452" s="404" t="str">
        <f t="shared" si="38"/>
        <v>    Generar</v>
      </c>
      <c r="F452" s="404" t="str">
        <f t="shared" si="37"/>
        <v>    Generar</v>
      </c>
      <c r="G452" s="404" t="str">
        <f t="shared" si="37"/>
        <v>    Generar</v>
      </c>
      <c r="H452" s="404" t="str">
        <f t="shared" si="37"/>
        <v>    Generar</v>
      </c>
      <c r="I452" s="404" t="str">
        <f t="shared" si="37"/>
        <v>    Generar</v>
      </c>
      <c r="J452" s="404" t="str">
        <f t="shared" si="36"/>
        <v>    Generar</v>
      </c>
      <c r="K452" s="404" t="str">
        <f t="shared" si="36"/>
        <v>    Generar</v>
      </c>
      <c r="X452" s="167">
        <f ca="1" t="shared" si="39"/>
        <v>795.8723493735854</v>
      </c>
      <c r="Y452" s="167">
        <f ca="1" t="shared" si="40"/>
        <v>1170.0040629838547</v>
      </c>
      <c r="Z452" s="167">
        <f ca="1" t="shared" si="41"/>
        <v>835.5720412700032</v>
      </c>
      <c r="AA452" s="167">
        <f ca="1" t="shared" si="42"/>
        <v>1080.3112860255408</v>
      </c>
      <c r="AB452" s="167">
        <f ca="1" t="shared" si="43"/>
        <v>657.2283882392262</v>
      </c>
      <c r="AC452" s="167">
        <f ca="1" t="shared" si="44"/>
        <v>347.07296106311355</v>
      </c>
      <c r="AD452" s="167">
        <f ca="1" t="shared" si="45"/>
        <v>693.286977860639</v>
      </c>
      <c r="AE452" s="167">
        <f ca="1" t="shared" si="46"/>
        <v>671.4117392418353</v>
      </c>
      <c r="AF452" s="167">
        <f ca="1" t="shared" si="47"/>
        <v>489.0107350224322</v>
      </c>
      <c r="AG452" s="167">
        <f ca="1" t="shared" si="48"/>
        <v>538.5750961241623</v>
      </c>
    </row>
    <row r="453" spans="1:33" ht="12.75">
      <c r="A453" s="403">
        <v>138</v>
      </c>
      <c r="B453" s="404" t="str">
        <f t="shared" si="38"/>
        <v>    Generar</v>
      </c>
      <c r="C453" s="404" t="str">
        <f t="shared" si="38"/>
        <v>    Generar</v>
      </c>
      <c r="D453" s="404" t="str">
        <f t="shared" si="38"/>
        <v>    Generar</v>
      </c>
      <c r="E453" s="404" t="str">
        <f t="shared" si="38"/>
        <v>    Generar</v>
      </c>
      <c r="F453" s="404" t="str">
        <f t="shared" si="37"/>
        <v>    Generar</v>
      </c>
      <c r="G453" s="404" t="str">
        <f t="shared" si="37"/>
        <v>    Generar</v>
      </c>
      <c r="H453" s="404" t="str">
        <f t="shared" si="37"/>
        <v>    Generar</v>
      </c>
      <c r="I453" s="404" t="str">
        <f t="shared" si="37"/>
        <v>    Generar</v>
      </c>
      <c r="J453" s="404" t="str">
        <f t="shared" si="36"/>
        <v>    Generar</v>
      </c>
      <c r="K453" s="404" t="str">
        <f t="shared" si="36"/>
        <v>    Generar</v>
      </c>
      <c r="X453" s="167">
        <f ca="1" t="shared" si="39"/>
        <v>1279.3755546819334</v>
      </c>
      <c r="Y453" s="167">
        <f ca="1" t="shared" si="40"/>
        <v>1053.759113889569</v>
      </c>
      <c r="Z453" s="167">
        <f ca="1" t="shared" si="41"/>
        <v>1230.1062909151105</v>
      </c>
      <c r="AA453" s="167">
        <f ca="1" t="shared" si="42"/>
        <v>668.6821579522702</v>
      </c>
      <c r="AB453" s="167">
        <f ca="1" t="shared" si="43"/>
        <v>1062.7299669762997</v>
      </c>
      <c r="AC453" s="167">
        <f ca="1" t="shared" si="44"/>
        <v>379.5871181409233</v>
      </c>
      <c r="AD453" s="167">
        <f ca="1" t="shared" si="45"/>
        <v>907.6182197556695</v>
      </c>
      <c r="AE453" s="167">
        <f ca="1" t="shared" si="46"/>
        <v>983.8707412646341</v>
      </c>
      <c r="AF453" s="167">
        <f ca="1" t="shared" si="47"/>
        <v>659.9519208565483</v>
      </c>
      <c r="AG453" s="167">
        <f ca="1" t="shared" si="48"/>
        <v>1273.8362949109078</v>
      </c>
    </row>
    <row r="454" spans="1:33" ht="12.75">
      <c r="A454" s="403">
        <v>139</v>
      </c>
      <c r="B454" s="404" t="str">
        <f t="shared" si="38"/>
        <v>    Generar</v>
      </c>
      <c r="C454" s="404" t="str">
        <f t="shared" si="38"/>
        <v>    Generar</v>
      </c>
      <c r="D454" s="404" t="str">
        <f t="shared" si="38"/>
        <v>    Generar</v>
      </c>
      <c r="E454" s="404" t="str">
        <f t="shared" si="38"/>
        <v>    Generar</v>
      </c>
      <c r="F454" s="404" t="str">
        <f t="shared" si="37"/>
        <v>    Generar</v>
      </c>
      <c r="G454" s="404" t="str">
        <f t="shared" si="37"/>
        <v>    Generar</v>
      </c>
      <c r="H454" s="404" t="str">
        <f t="shared" si="37"/>
        <v>    Generar</v>
      </c>
      <c r="I454" s="404" t="str">
        <f t="shared" si="37"/>
        <v>    Generar</v>
      </c>
      <c r="J454" s="404" t="str">
        <f t="shared" si="36"/>
        <v>    Generar</v>
      </c>
      <c r="K454" s="404" t="str">
        <f t="shared" si="36"/>
        <v>    Generar</v>
      </c>
      <c r="X454" s="167">
        <f ca="1" t="shared" si="39"/>
        <v>867.4207438560514</v>
      </c>
      <c r="Y454" s="167">
        <f ca="1" t="shared" si="40"/>
        <v>825.4334737063975</v>
      </c>
      <c r="Z454" s="167">
        <f ca="1" t="shared" si="41"/>
        <v>1112.6171070205148</v>
      </c>
      <c r="AA454" s="167">
        <f ca="1" t="shared" si="42"/>
        <v>894.4607658101013</v>
      </c>
      <c r="AB454" s="167">
        <f ca="1" t="shared" si="43"/>
        <v>1099.7855002372198</v>
      </c>
      <c r="AC454" s="167">
        <f ca="1" t="shared" si="44"/>
        <v>198.91581699677317</v>
      </c>
      <c r="AD454" s="167">
        <f ca="1" t="shared" si="45"/>
        <v>955.8123180039049</v>
      </c>
      <c r="AE454" s="167">
        <f ca="1" t="shared" si="46"/>
        <v>1537.3029445955071</v>
      </c>
      <c r="AF454" s="167">
        <f ca="1" t="shared" si="47"/>
        <v>939.0327816779404</v>
      </c>
      <c r="AG454" s="167">
        <f ca="1" t="shared" si="48"/>
        <v>486.40055023355006</v>
      </c>
    </row>
    <row r="455" spans="1:33" ht="12.75">
      <c r="A455" s="403">
        <v>140</v>
      </c>
      <c r="B455" s="404" t="str">
        <f t="shared" si="38"/>
        <v>    Generar</v>
      </c>
      <c r="C455" s="404" t="str">
        <f t="shared" si="38"/>
        <v>    Generar</v>
      </c>
      <c r="D455" s="404" t="str">
        <f t="shared" si="38"/>
        <v>    Generar</v>
      </c>
      <c r="E455" s="404" t="str">
        <f t="shared" si="38"/>
        <v>    Generar</v>
      </c>
      <c r="F455" s="404" t="str">
        <f t="shared" si="37"/>
        <v>    Generar</v>
      </c>
      <c r="G455" s="404" t="str">
        <f t="shared" si="37"/>
        <v>    Generar</v>
      </c>
      <c r="H455" s="404" t="str">
        <f t="shared" si="37"/>
        <v>    Generar</v>
      </c>
      <c r="I455" s="404" t="str">
        <f t="shared" si="37"/>
        <v>    Generar</v>
      </c>
      <c r="J455" s="404" t="str">
        <f t="shared" si="36"/>
        <v>    Generar</v>
      </c>
      <c r="K455" s="404" t="str">
        <f t="shared" si="36"/>
        <v>    Generar</v>
      </c>
      <c r="X455" s="167">
        <f ca="1" t="shared" si="39"/>
        <v>1192.0905249650073</v>
      </c>
      <c r="Y455" s="167">
        <f ca="1" t="shared" si="40"/>
        <v>662.4073809808776</v>
      </c>
      <c r="Z455" s="167">
        <f ca="1" t="shared" si="41"/>
        <v>886.1313148728556</v>
      </c>
      <c r="AA455" s="167">
        <f ca="1" t="shared" si="42"/>
        <v>628.9463366079069</v>
      </c>
      <c r="AB455" s="167">
        <f ca="1" t="shared" si="43"/>
        <v>1026.9972017681353</v>
      </c>
      <c r="AC455" s="167">
        <f ca="1" t="shared" si="44"/>
        <v>956.1990180705062</v>
      </c>
      <c r="AD455" s="167">
        <f ca="1" t="shared" si="45"/>
        <v>1118.413448567486</v>
      </c>
      <c r="AE455" s="167">
        <f ca="1" t="shared" si="46"/>
        <v>729.9350572822152</v>
      </c>
      <c r="AF455" s="167">
        <f ca="1" t="shared" si="47"/>
        <v>137.68389699868328</v>
      </c>
      <c r="AG455" s="167">
        <f ca="1" t="shared" si="48"/>
        <v>757.6456986662499</v>
      </c>
    </row>
    <row r="456" spans="1:33" ht="12.75">
      <c r="A456" s="403">
        <v>141</v>
      </c>
      <c r="B456" s="404" t="str">
        <f t="shared" si="38"/>
        <v>    Generar</v>
      </c>
      <c r="C456" s="404" t="str">
        <f t="shared" si="38"/>
        <v>    Generar</v>
      </c>
      <c r="D456" s="404" t="str">
        <f t="shared" si="38"/>
        <v>    Generar</v>
      </c>
      <c r="E456" s="404" t="str">
        <f t="shared" si="38"/>
        <v>    Generar</v>
      </c>
      <c r="F456" s="404" t="str">
        <f t="shared" si="37"/>
        <v>    Generar</v>
      </c>
      <c r="G456" s="404" t="str">
        <f t="shared" si="37"/>
        <v>    Generar</v>
      </c>
      <c r="H456" s="404" t="str">
        <f t="shared" si="37"/>
        <v>    Generar</v>
      </c>
      <c r="I456" s="404" t="str">
        <f t="shared" si="37"/>
        <v>    Generar</v>
      </c>
      <c r="J456" s="404" t="str">
        <f t="shared" si="36"/>
        <v>    Generar</v>
      </c>
      <c r="K456" s="404" t="str">
        <f t="shared" si="36"/>
        <v>    Generar</v>
      </c>
      <c r="X456" s="167">
        <f ca="1" t="shared" si="39"/>
        <v>1157.9833425299157</v>
      </c>
      <c r="Y456" s="167">
        <f ca="1" t="shared" si="40"/>
        <v>706.7635495450736</v>
      </c>
      <c r="Z456" s="167">
        <f ca="1" t="shared" si="41"/>
        <v>1237.2559947609402</v>
      </c>
      <c r="AA456" s="167">
        <f ca="1" t="shared" si="42"/>
        <v>1130.8531844951833</v>
      </c>
      <c r="AB456" s="167">
        <f ca="1" t="shared" si="43"/>
        <v>798.754707864479</v>
      </c>
      <c r="AC456" s="167">
        <f ca="1" t="shared" si="44"/>
        <v>355.7834476651064</v>
      </c>
      <c r="AD456" s="167">
        <f ca="1" t="shared" si="45"/>
        <v>977.5659458860476</v>
      </c>
      <c r="AE456" s="167">
        <f ca="1" t="shared" si="46"/>
        <v>1295.1425336689385</v>
      </c>
      <c r="AF456" s="167">
        <f ca="1" t="shared" si="47"/>
        <v>904.8170943640864</v>
      </c>
      <c r="AG456" s="167">
        <f ca="1" t="shared" si="48"/>
        <v>890.7319628447557</v>
      </c>
    </row>
    <row r="457" spans="1:33" ht="12.75">
      <c r="A457" s="403">
        <v>142</v>
      </c>
      <c r="B457" s="404" t="str">
        <f t="shared" si="38"/>
        <v>    Generar</v>
      </c>
      <c r="C457" s="404" t="str">
        <f t="shared" si="38"/>
        <v>    Generar</v>
      </c>
      <c r="D457" s="404" t="str">
        <f t="shared" si="38"/>
        <v>    Generar</v>
      </c>
      <c r="E457" s="404" t="str">
        <f t="shared" si="38"/>
        <v>    Generar</v>
      </c>
      <c r="F457" s="404" t="str">
        <f t="shared" si="37"/>
        <v>    Generar</v>
      </c>
      <c r="G457" s="404" t="str">
        <f t="shared" si="37"/>
        <v>    Generar</v>
      </c>
      <c r="H457" s="404" t="str">
        <f t="shared" si="37"/>
        <v>    Generar</v>
      </c>
      <c r="I457" s="404" t="str">
        <f t="shared" si="37"/>
        <v>    Generar</v>
      </c>
      <c r="J457" s="404" t="str">
        <f t="shared" si="36"/>
        <v>    Generar</v>
      </c>
      <c r="K457" s="404" t="str">
        <f t="shared" si="36"/>
        <v>    Generar</v>
      </c>
      <c r="X457" s="167">
        <f ca="1" t="shared" si="39"/>
        <v>873.866519255176</v>
      </c>
      <c r="Y457" s="167">
        <f ca="1" t="shared" si="40"/>
        <v>912.5021639035709</v>
      </c>
      <c r="Z457" s="167">
        <f ca="1" t="shared" si="41"/>
        <v>1055.106465191469</v>
      </c>
      <c r="AA457" s="167">
        <f ca="1" t="shared" si="42"/>
        <v>1241.183534322675</v>
      </c>
      <c r="AB457" s="167">
        <f ca="1" t="shared" si="43"/>
        <v>1195.844111575878</v>
      </c>
      <c r="AC457" s="167">
        <f ca="1" t="shared" si="44"/>
        <v>1132.920999174194</v>
      </c>
      <c r="AD457" s="167">
        <f ca="1" t="shared" si="45"/>
        <v>828.4406717870121</v>
      </c>
      <c r="AE457" s="167">
        <f ca="1" t="shared" si="46"/>
        <v>518.1542630767108</v>
      </c>
      <c r="AF457" s="167">
        <f ca="1" t="shared" si="47"/>
        <v>1311.1407586884552</v>
      </c>
      <c r="AG457" s="167">
        <f ca="1" t="shared" si="48"/>
        <v>843.583661421021</v>
      </c>
    </row>
    <row r="458" spans="1:33" ht="12.75">
      <c r="A458" s="403">
        <v>143</v>
      </c>
      <c r="B458" s="404" t="str">
        <f t="shared" si="38"/>
        <v>    Generar</v>
      </c>
      <c r="C458" s="404" t="str">
        <f t="shared" si="38"/>
        <v>    Generar</v>
      </c>
      <c r="D458" s="404" t="str">
        <f t="shared" si="38"/>
        <v>    Generar</v>
      </c>
      <c r="E458" s="404" t="str">
        <f t="shared" si="38"/>
        <v>    Generar</v>
      </c>
      <c r="F458" s="404" t="str">
        <f t="shared" si="37"/>
        <v>    Generar</v>
      </c>
      <c r="G458" s="404" t="str">
        <f t="shared" si="37"/>
        <v>    Generar</v>
      </c>
      <c r="H458" s="404" t="str">
        <f t="shared" si="37"/>
        <v>    Generar</v>
      </c>
      <c r="I458" s="404" t="str">
        <f t="shared" si="37"/>
        <v>    Generar</v>
      </c>
      <c r="J458" s="404" t="str">
        <f t="shared" si="36"/>
        <v>    Generar</v>
      </c>
      <c r="K458" s="404" t="str">
        <f t="shared" si="36"/>
        <v>    Generar</v>
      </c>
      <c r="X458" s="167">
        <f ca="1" t="shared" si="39"/>
        <v>720.3329934185356</v>
      </c>
      <c r="Y458" s="167">
        <f ca="1" t="shared" si="40"/>
        <v>633.6023453785037</v>
      </c>
      <c r="Z458" s="167">
        <f ca="1" t="shared" si="41"/>
        <v>718.6679068067255</v>
      </c>
      <c r="AA458" s="167">
        <f ca="1" t="shared" si="42"/>
        <v>911.295439446076</v>
      </c>
      <c r="AB458" s="167">
        <f ca="1" t="shared" si="43"/>
        <v>627.0741770484901</v>
      </c>
      <c r="AC458" s="167">
        <f ca="1" t="shared" si="44"/>
        <v>616.7489089132958</v>
      </c>
      <c r="AD458" s="167">
        <f ca="1" t="shared" si="45"/>
        <v>1024.2369417895607</v>
      </c>
      <c r="AE458" s="167">
        <f ca="1" t="shared" si="46"/>
        <v>1203.0032917453761</v>
      </c>
      <c r="AF458" s="167">
        <f ca="1" t="shared" si="47"/>
        <v>788.2862059425204</v>
      </c>
      <c r="AG458" s="167">
        <f ca="1" t="shared" si="48"/>
        <v>1152.3144535591296</v>
      </c>
    </row>
    <row r="459" spans="1:33" ht="12.75">
      <c r="A459" s="403">
        <v>144</v>
      </c>
      <c r="B459" s="404" t="str">
        <f t="shared" si="38"/>
        <v>    Generar</v>
      </c>
      <c r="C459" s="404" t="str">
        <f t="shared" si="38"/>
        <v>    Generar</v>
      </c>
      <c r="D459" s="404" t="str">
        <f t="shared" si="38"/>
        <v>    Generar</v>
      </c>
      <c r="E459" s="404" t="str">
        <f t="shared" si="38"/>
        <v>    Generar</v>
      </c>
      <c r="F459" s="404" t="str">
        <f t="shared" si="37"/>
        <v>    Generar</v>
      </c>
      <c r="G459" s="404" t="str">
        <f t="shared" si="37"/>
        <v>    Generar</v>
      </c>
      <c r="H459" s="404" t="str">
        <f t="shared" si="37"/>
        <v>    Generar</v>
      </c>
      <c r="I459" s="404" t="str">
        <f t="shared" si="37"/>
        <v>    Generar</v>
      </c>
      <c r="J459" s="404" t="str">
        <f t="shared" si="36"/>
        <v>    Generar</v>
      </c>
      <c r="K459" s="404" t="str">
        <f t="shared" si="36"/>
        <v>    Generar</v>
      </c>
      <c r="X459" s="167">
        <f ca="1" t="shared" si="39"/>
        <v>759.6338773544369</v>
      </c>
      <c r="Y459" s="167">
        <f ca="1" t="shared" si="40"/>
        <v>951.633074893495</v>
      </c>
      <c r="Z459" s="167">
        <f ca="1" t="shared" si="41"/>
        <v>821.912281618947</v>
      </c>
      <c r="AA459" s="167">
        <f ca="1" t="shared" si="42"/>
        <v>827.4959003466996</v>
      </c>
      <c r="AB459" s="167">
        <f ca="1" t="shared" si="43"/>
        <v>1213.1553141926775</v>
      </c>
      <c r="AC459" s="167">
        <f ca="1" t="shared" si="44"/>
        <v>503.75281614519093</v>
      </c>
      <c r="AD459" s="167">
        <f ca="1" t="shared" si="45"/>
        <v>903.6871448860513</v>
      </c>
      <c r="AE459" s="167">
        <f ca="1" t="shared" si="46"/>
        <v>785.4212043105358</v>
      </c>
      <c r="AF459" s="167">
        <f ca="1" t="shared" si="47"/>
        <v>959.3218200752254</v>
      </c>
      <c r="AG459" s="167">
        <f ca="1" t="shared" si="48"/>
        <v>1009.7548763759164</v>
      </c>
    </row>
    <row r="460" spans="1:33" ht="12.75">
      <c r="A460" s="403">
        <v>145</v>
      </c>
      <c r="B460" s="404" t="str">
        <f t="shared" si="38"/>
        <v>    Generar</v>
      </c>
      <c r="C460" s="404" t="str">
        <f t="shared" si="38"/>
        <v>    Generar</v>
      </c>
      <c r="D460" s="404" t="str">
        <f t="shared" si="38"/>
        <v>    Generar</v>
      </c>
      <c r="E460" s="404" t="str">
        <f t="shared" si="38"/>
        <v>    Generar</v>
      </c>
      <c r="F460" s="404" t="str">
        <f t="shared" si="37"/>
        <v>    Generar</v>
      </c>
      <c r="G460" s="404" t="str">
        <f t="shared" si="37"/>
        <v>    Generar</v>
      </c>
      <c r="H460" s="404" t="str">
        <f t="shared" si="37"/>
        <v>    Generar</v>
      </c>
      <c r="I460" s="404" t="str">
        <f t="shared" si="37"/>
        <v>    Generar</v>
      </c>
      <c r="J460" s="404" t="str">
        <f t="shared" si="36"/>
        <v>    Generar</v>
      </c>
      <c r="K460" s="404" t="str">
        <f t="shared" si="36"/>
        <v>    Generar</v>
      </c>
      <c r="X460" s="167">
        <f ca="1" t="shared" si="39"/>
        <v>921.9209920911657</v>
      </c>
      <c r="Y460" s="167">
        <f ca="1" t="shared" si="40"/>
        <v>415.6329689343853</v>
      </c>
      <c r="Z460" s="167">
        <f ca="1" t="shared" si="41"/>
        <v>837.0559532149152</v>
      </c>
      <c r="AA460" s="167">
        <f ca="1" t="shared" si="42"/>
        <v>1040.158651812773</v>
      </c>
      <c r="AB460" s="167">
        <f ca="1" t="shared" si="43"/>
        <v>681.0369766651627</v>
      </c>
      <c r="AC460" s="167">
        <f ca="1" t="shared" si="44"/>
        <v>1375.8814480595634</v>
      </c>
      <c r="AD460" s="167">
        <f ca="1" t="shared" si="45"/>
        <v>871.2271081951453</v>
      </c>
      <c r="AE460" s="167">
        <f ca="1" t="shared" si="46"/>
        <v>529.9423301267757</v>
      </c>
      <c r="AF460" s="167">
        <f ca="1" t="shared" si="47"/>
        <v>804.0886482572633</v>
      </c>
      <c r="AG460" s="167">
        <f ca="1" t="shared" si="48"/>
        <v>654.391963043568</v>
      </c>
    </row>
    <row r="461" spans="1:33" ht="12.75">
      <c r="A461" s="403">
        <v>146</v>
      </c>
      <c r="B461" s="404" t="str">
        <f t="shared" si="38"/>
        <v>    Generar</v>
      </c>
      <c r="C461" s="404" t="str">
        <f t="shared" si="38"/>
        <v>    Generar</v>
      </c>
      <c r="D461" s="404" t="str">
        <f t="shared" si="38"/>
        <v>    Generar</v>
      </c>
      <c r="E461" s="404" t="str">
        <f t="shared" si="38"/>
        <v>    Generar</v>
      </c>
      <c r="F461" s="404" t="str">
        <f t="shared" si="37"/>
        <v>    Generar</v>
      </c>
      <c r="G461" s="404" t="str">
        <f t="shared" si="37"/>
        <v>    Generar</v>
      </c>
      <c r="H461" s="404" t="str">
        <f t="shared" si="37"/>
        <v>    Generar</v>
      </c>
      <c r="I461" s="404" t="str">
        <f t="shared" si="37"/>
        <v>    Generar</v>
      </c>
      <c r="J461" s="404" t="str">
        <f t="shared" si="36"/>
        <v>    Generar</v>
      </c>
      <c r="K461" s="404" t="str">
        <f t="shared" si="36"/>
        <v>    Generar</v>
      </c>
      <c r="X461" s="167">
        <f ca="1" t="shared" si="39"/>
        <v>1255.764978953931</v>
      </c>
      <c r="Y461" s="167">
        <f ca="1" t="shared" si="40"/>
        <v>971.6553648174684</v>
      </c>
      <c r="Z461" s="167">
        <f ca="1" t="shared" si="41"/>
        <v>606.1169029900311</v>
      </c>
      <c r="AA461" s="167">
        <f ca="1" t="shared" si="42"/>
        <v>503.44019591003473</v>
      </c>
      <c r="AB461" s="167">
        <f ca="1" t="shared" si="43"/>
        <v>1102.62038552996</v>
      </c>
      <c r="AC461" s="167">
        <f ca="1" t="shared" si="44"/>
        <v>372.06897933118967</v>
      </c>
      <c r="AD461" s="167">
        <f ca="1" t="shared" si="45"/>
        <v>1026.4298433207548</v>
      </c>
      <c r="AE461" s="167">
        <f ca="1" t="shared" si="46"/>
        <v>526.5636888056607</v>
      </c>
      <c r="AF461" s="167">
        <f ca="1" t="shared" si="47"/>
        <v>1300.1434581219899</v>
      </c>
      <c r="AG461" s="167">
        <f ca="1" t="shared" si="48"/>
        <v>1474.118160919181</v>
      </c>
    </row>
    <row r="462" spans="1:33" ht="12.75">
      <c r="A462" s="403">
        <v>147</v>
      </c>
      <c r="B462" s="404" t="str">
        <f t="shared" si="38"/>
        <v>    Generar</v>
      </c>
      <c r="C462" s="404" t="str">
        <f t="shared" si="38"/>
        <v>    Generar</v>
      </c>
      <c r="D462" s="404" t="str">
        <f t="shared" si="38"/>
        <v>    Generar</v>
      </c>
      <c r="E462" s="404" t="str">
        <f t="shared" si="38"/>
        <v>    Generar</v>
      </c>
      <c r="F462" s="404" t="str">
        <f t="shared" si="37"/>
        <v>    Generar</v>
      </c>
      <c r="G462" s="404" t="str">
        <f t="shared" si="37"/>
        <v>    Generar</v>
      </c>
      <c r="H462" s="404" t="str">
        <f t="shared" si="37"/>
        <v>    Generar</v>
      </c>
      <c r="I462" s="404" t="str">
        <f t="shared" si="37"/>
        <v>    Generar</v>
      </c>
      <c r="J462" s="404" t="str">
        <f t="shared" si="36"/>
        <v>    Generar</v>
      </c>
      <c r="K462" s="404" t="str">
        <f t="shared" si="36"/>
        <v>    Generar</v>
      </c>
      <c r="X462" s="167">
        <f ca="1" t="shared" si="39"/>
        <v>1301.4986519561314</v>
      </c>
      <c r="Y462" s="167">
        <f ca="1" t="shared" si="40"/>
        <v>1199.0678002734899</v>
      </c>
      <c r="Z462" s="167">
        <f ca="1" t="shared" si="41"/>
        <v>471.3128745040761</v>
      </c>
      <c r="AA462" s="167">
        <f ca="1" t="shared" si="42"/>
        <v>386.1724250699363</v>
      </c>
      <c r="AB462" s="167">
        <f ca="1" t="shared" si="43"/>
        <v>646.4045298850856</v>
      </c>
      <c r="AC462" s="167">
        <f ca="1" t="shared" si="44"/>
        <v>780.0830500215537</v>
      </c>
      <c r="AD462" s="167">
        <f ca="1" t="shared" si="45"/>
        <v>393.3858764204279</v>
      </c>
      <c r="AE462" s="167">
        <f ca="1" t="shared" si="46"/>
        <v>676.8353526709594</v>
      </c>
      <c r="AF462" s="167">
        <f ca="1" t="shared" si="47"/>
        <v>833.326914117784</v>
      </c>
      <c r="AG462" s="167">
        <f ca="1" t="shared" si="48"/>
        <v>1171.6566408318586</v>
      </c>
    </row>
    <row r="463" spans="1:33" ht="12.75">
      <c r="A463" s="403">
        <v>148</v>
      </c>
      <c r="B463" s="404" t="str">
        <f t="shared" si="38"/>
        <v>    Generar</v>
      </c>
      <c r="C463" s="404" t="str">
        <f t="shared" si="38"/>
        <v>    Generar</v>
      </c>
      <c r="D463" s="404" t="str">
        <f t="shared" si="38"/>
        <v>    Generar</v>
      </c>
      <c r="E463" s="404" t="str">
        <f t="shared" si="38"/>
        <v>    Generar</v>
      </c>
      <c r="F463" s="404" t="str">
        <f t="shared" si="37"/>
        <v>    Generar</v>
      </c>
      <c r="G463" s="404" t="str">
        <f t="shared" si="37"/>
        <v>    Generar</v>
      </c>
      <c r="H463" s="404" t="str">
        <f t="shared" si="37"/>
        <v>    Generar</v>
      </c>
      <c r="I463" s="404" t="str">
        <f t="shared" si="37"/>
        <v>    Generar</v>
      </c>
      <c r="J463" s="404" t="str">
        <f t="shared" si="36"/>
        <v>    Generar</v>
      </c>
      <c r="K463" s="404" t="str">
        <f t="shared" si="36"/>
        <v>    Generar</v>
      </c>
      <c r="X463" s="167">
        <f ca="1" t="shared" si="39"/>
        <v>830.8431783354154</v>
      </c>
      <c r="Y463" s="167">
        <f ca="1" t="shared" si="40"/>
        <v>886.563730830645</v>
      </c>
      <c r="Z463" s="167">
        <f ca="1" t="shared" si="41"/>
        <v>742.6435602372194</v>
      </c>
      <c r="AA463" s="167">
        <f ca="1" t="shared" si="42"/>
        <v>1256.6928732144918</v>
      </c>
      <c r="AB463" s="167">
        <f ca="1" t="shared" si="43"/>
        <v>808.3874314804106</v>
      </c>
      <c r="AC463" s="167">
        <f ca="1" t="shared" si="44"/>
        <v>749.2826777351255</v>
      </c>
      <c r="AD463" s="167">
        <f ca="1" t="shared" si="45"/>
        <v>787.7236519610534</v>
      </c>
      <c r="AE463" s="167">
        <f ca="1" t="shared" si="46"/>
        <v>608.0386314461471</v>
      </c>
      <c r="AF463" s="167">
        <f ca="1" t="shared" si="47"/>
        <v>734.512051515585</v>
      </c>
      <c r="AG463" s="167">
        <f ca="1" t="shared" si="48"/>
        <v>646.4691418232054</v>
      </c>
    </row>
    <row r="464" spans="1:33" ht="12.75">
      <c r="A464" s="403">
        <v>149</v>
      </c>
      <c r="B464" s="404" t="str">
        <f t="shared" si="38"/>
        <v>    Generar</v>
      </c>
      <c r="C464" s="404" t="str">
        <f t="shared" si="38"/>
        <v>    Generar</v>
      </c>
      <c r="D464" s="404" t="str">
        <f t="shared" si="38"/>
        <v>    Generar</v>
      </c>
      <c r="E464" s="404" t="str">
        <f t="shared" si="38"/>
        <v>    Generar</v>
      </c>
      <c r="F464" s="404" t="str">
        <f t="shared" si="37"/>
        <v>    Generar</v>
      </c>
      <c r="G464" s="404" t="str">
        <f t="shared" si="37"/>
        <v>    Generar</v>
      </c>
      <c r="H464" s="404" t="str">
        <f t="shared" si="37"/>
        <v>    Generar</v>
      </c>
      <c r="I464" s="404" t="str">
        <f t="shared" si="37"/>
        <v>    Generar</v>
      </c>
      <c r="J464" s="404" t="str">
        <f t="shared" si="36"/>
        <v>    Generar</v>
      </c>
      <c r="K464" s="404" t="str">
        <f t="shared" si="36"/>
        <v>    Generar</v>
      </c>
      <c r="X464" s="167">
        <f ca="1" t="shared" si="39"/>
        <v>647.7712746188748</v>
      </c>
      <c r="Y464" s="167">
        <f ca="1" t="shared" si="40"/>
        <v>1290.1652461749704</v>
      </c>
      <c r="Z464" s="167">
        <f ca="1" t="shared" si="41"/>
        <v>950.9031904611263</v>
      </c>
      <c r="AA464" s="167">
        <f ca="1" t="shared" si="42"/>
        <v>968.9829890737237</v>
      </c>
      <c r="AB464" s="167">
        <f ca="1" t="shared" si="43"/>
        <v>860.2235189406997</v>
      </c>
      <c r="AC464" s="167">
        <f ca="1" t="shared" si="44"/>
        <v>638.5137462667728</v>
      </c>
      <c r="AD464" s="167">
        <f ca="1" t="shared" si="45"/>
        <v>1051.5135389072054</v>
      </c>
      <c r="AE464" s="167">
        <f ca="1" t="shared" si="46"/>
        <v>1486.0060962541565</v>
      </c>
      <c r="AF464" s="167">
        <f ca="1" t="shared" si="47"/>
        <v>845.3146867724223</v>
      </c>
      <c r="AG464" s="167">
        <f ca="1" t="shared" si="48"/>
        <v>898.8995174180106</v>
      </c>
    </row>
    <row r="465" spans="1:33" ht="12.75">
      <c r="A465" s="403">
        <v>150</v>
      </c>
      <c r="B465" s="404" t="str">
        <f t="shared" si="38"/>
        <v>    Generar</v>
      </c>
      <c r="C465" s="404" t="str">
        <f t="shared" si="38"/>
        <v>    Generar</v>
      </c>
      <c r="D465" s="404" t="str">
        <f t="shared" si="38"/>
        <v>    Generar</v>
      </c>
      <c r="E465" s="404" t="str">
        <f t="shared" si="38"/>
        <v>    Generar</v>
      </c>
      <c r="F465" s="404" t="str">
        <f t="shared" si="37"/>
        <v>    Generar</v>
      </c>
      <c r="G465" s="404" t="str">
        <f t="shared" si="37"/>
        <v>    Generar</v>
      </c>
      <c r="H465" s="404" t="str">
        <f t="shared" si="37"/>
        <v>    Generar</v>
      </c>
      <c r="I465" s="404" t="str">
        <f t="shared" si="37"/>
        <v>    Generar</v>
      </c>
      <c r="J465" s="404" t="str">
        <f t="shared" si="36"/>
        <v>    Generar</v>
      </c>
      <c r="K465" s="404" t="str">
        <f t="shared" si="36"/>
        <v>    Generar</v>
      </c>
      <c r="X465" s="167">
        <f ca="1" t="shared" si="39"/>
        <v>862.5657096109393</v>
      </c>
      <c r="Y465" s="167">
        <f ca="1" t="shared" si="40"/>
        <v>665.0994389379714</v>
      </c>
      <c r="Z465" s="167">
        <f ca="1" t="shared" si="41"/>
        <v>577.8671187180687</v>
      </c>
      <c r="AA465" s="167">
        <f ca="1" t="shared" si="42"/>
        <v>852.4960642524986</v>
      </c>
      <c r="AB465" s="167">
        <f ca="1" t="shared" si="43"/>
        <v>1070.733050056482</v>
      </c>
      <c r="AC465" s="167">
        <f ca="1" t="shared" si="44"/>
        <v>627.6424040710795</v>
      </c>
      <c r="AD465" s="167">
        <f ca="1" t="shared" si="45"/>
        <v>776.4721886755646</v>
      </c>
      <c r="AE465" s="167">
        <f ca="1" t="shared" si="46"/>
        <v>1161.2311111820964</v>
      </c>
      <c r="AF465" s="167">
        <f ca="1" t="shared" si="47"/>
        <v>666.5197104399346</v>
      </c>
      <c r="AG465" s="167">
        <f ca="1" t="shared" si="48"/>
        <v>599.0899473725672</v>
      </c>
    </row>
    <row r="466" spans="1:33" ht="12.75">
      <c r="A466" s="403">
        <v>151</v>
      </c>
      <c r="B466" s="404" t="str">
        <f t="shared" si="38"/>
        <v>    Generar</v>
      </c>
      <c r="C466" s="404" t="str">
        <f t="shared" si="38"/>
        <v>    Generar</v>
      </c>
      <c r="D466" s="404" t="str">
        <f t="shared" si="38"/>
        <v>    Generar</v>
      </c>
      <c r="E466" s="404" t="str">
        <f t="shared" si="38"/>
        <v>    Generar</v>
      </c>
      <c r="F466" s="404" t="str">
        <f t="shared" si="37"/>
        <v>    Generar</v>
      </c>
      <c r="G466" s="404" t="str">
        <f t="shared" si="37"/>
        <v>    Generar</v>
      </c>
      <c r="H466" s="404" t="str">
        <f t="shared" si="37"/>
        <v>    Generar</v>
      </c>
      <c r="I466" s="404" t="str">
        <f t="shared" si="37"/>
        <v>    Generar</v>
      </c>
      <c r="J466" s="404" t="str">
        <f t="shared" si="36"/>
        <v>    Generar</v>
      </c>
      <c r="K466" s="404" t="str">
        <f t="shared" si="36"/>
        <v>    Generar</v>
      </c>
      <c r="X466" s="167">
        <f ca="1" t="shared" si="39"/>
        <v>1116.0993965748883</v>
      </c>
      <c r="Y466" s="167">
        <f ca="1" t="shared" si="40"/>
        <v>866.5566041456337</v>
      </c>
      <c r="Z466" s="167">
        <f ca="1" t="shared" si="41"/>
        <v>1006.055752557674</v>
      </c>
      <c r="AA466" s="167">
        <f ca="1" t="shared" si="42"/>
        <v>826.3208455781559</v>
      </c>
      <c r="AB466" s="167">
        <f ca="1" t="shared" si="43"/>
        <v>1335.4111283642073</v>
      </c>
      <c r="AC466" s="167">
        <f ca="1" t="shared" si="44"/>
        <v>885.0177483946304</v>
      </c>
      <c r="AD466" s="167">
        <f ca="1" t="shared" si="45"/>
        <v>737.6911158315997</v>
      </c>
      <c r="AE466" s="167">
        <f ca="1" t="shared" si="46"/>
        <v>674.8593029102562</v>
      </c>
      <c r="AF466" s="167">
        <f ca="1" t="shared" si="47"/>
        <v>545.6876240524473</v>
      </c>
      <c r="AG466" s="167">
        <f ca="1" t="shared" si="48"/>
        <v>983.7278994712539</v>
      </c>
    </row>
    <row r="467" spans="1:33" ht="12.75">
      <c r="A467" s="403">
        <v>152</v>
      </c>
      <c r="B467" s="404" t="str">
        <f t="shared" si="38"/>
        <v>    Generar</v>
      </c>
      <c r="C467" s="404" t="str">
        <f t="shared" si="38"/>
        <v>    Generar</v>
      </c>
      <c r="D467" s="404" t="str">
        <f t="shared" si="38"/>
        <v>    Generar</v>
      </c>
      <c r="E467" s="404" t="str">
        <f t="shared" si="38"/>
        <v>    Generar</v>
      </c>
      <c r="F467" s="404" t="str">
        <f t="shared" si="37"/>
        <v>    Generar</v>
      </c>
      <c r="G467" s="404" t="str">
        <f t="shared" si="37"/>
        <v>    Generar</v>
      </c>
      <c r="H467" s="404" t="str">
        <f t="shared" si="37"/>
        <v>    Generar</v>
      </c>
      <c r="I467" s="404" t="str">
        <f t="shared" si="37"/>
        <v>    Generar</v>
      </c>
      <c r="J467" s="404" t="str">
        <f t="shared" si="36"/>
        <v>    Generar</v>
      </c>
      <c r="K467" s="404" t="str">
        <f t="shared" si="36"/>
        <v>    Generar</v>
      </c>
      <c r="X467" s="167">
        <f ca="1" t="shared" si="39"/>
        <v>965.2984820145973</v>
      </c>
      <c r="Y467" s="167">
        <f ca="1" t="shared" si="40"/>
        <v>350.3685577423063</v>
      </c>
      <c r="Z467" s="167">
        <f ca="1" t="shared" si="41"/>
        <v>1081.1269345542887</v>
      </c>
      <c r="AA467" s="167">
        <f ca="1" t="shared" si="42"/>
        <v>1160.9970608356152</v>
      </c>
      <c r="AB467" s="167">
        <f ca="1" t="shared" si="43"/>
        <v>1080.0505772847869</v>
      </c>
      <c r="AC467" s="167">
        <f ca="1" t="shared" si="44"/>
        <v>339.87443656470253</v>
      </c>
      <c r="AD467" s="167">
        <f ca="1" t="shared" si="45"/>
        <v>626.3090973118626</v>
      </c>
      <c r="AE467" s="167">
        <f ca="1" t="shared" si="46"/>
        <v>548.7227714329248</v>
      </c>
      <c r="AF467" s="167">
        <f ca="1" t="shared" si="47"/>
        <v>713.0892521478455</v>
      </c>
      <c r="AG467" s="167">
        <f ca="1" t="shared" si="48"/>
        <v>883.9419628401164</v>
      </c>
    </row>
    <row r="468" spans="1:33" ht="12.75">
      <c r="A468" s="403">
        <v>153</v>
      </c>
      <c r="B468" s="404" t="str">
        <f t="shared" si="38"/>
        <v>    Generar</v>
      </c>
      <c r="C468" s="404" t="str">
        <f t="shared" si="38"/>
        <v>    Generar</v>
      </c>
      <c r="D468" s="404" t="str">
        <f t="shared" si="38"/>
        <v>    Generar</v>
      </c>
      <c r="E468" s="404" t="str">
        <f t="shared" si="38"/>
        <v>    Generar</v>
      </c>
      <c r="F468" s="404" t="str">
        <f t="shared" si="37"/>
        <v>    Generar</v>
      </c>
      <c r="G468" s="404" t="str">
        <f t="shared" si="37"/>
        <v>    Generar</v>
      </c>
      <c r="H468" s="404" t="str">
        <f t="shared" si="37"/>
        <v>    Generar</v>
      </c>
      <c r="I468" s="404" t="str">
        <f t="shared" si="37"/>
        <v>    Generar</v>
      </c>
      <c r="J468" s="404" t="str">
        <f t="shared" si="36"/>
        <v>    Generar</v>
      </c>
      <c r="K468" s="404" t="str">
        <f t="shared" si="36"/>
        <v>    Generar</v>
      </c>
      <c r="X468" s="167">
        <f ca="1" t="shared" si="39"/>
        <v>546.5753017098649</v>
      </c>
      <c r="Y468" s="167">
        <f ca="1" t="shared" si="40"/>
        <v>899.3818086704058</v>
      </c>
      <c r="Z468" s="167">
        <f ca="1" t="shared" si="41"/>
        <v>911.4147141655556</v>
      </c>
      <c r="AA468" s="167">
        <f ca="1" t="shared" si="42"/>
        <v>780.1200700005386</v>
      </c>
      <c r="AB468" s="167">
        <f ca="1" t="shared" si="43"/>
        <v>766.3839791755332</v>
      </c>
      <c r="AC468" s="167">
        <f ca="1" t="shared" si="44"/>
        <v>127.05107336737717</v>
      </c>
      <c r="AD468" s="167">
        <f ca="1" t="shared" si="45"/>
        <v>548.3551004047882</v>
      </c>
      <c r="AE468" s="167">
        <f ca="1" t="shared" si="46"/>
        <v>1129.7210586160822</v>
      </c>
      <c r="AF468" s="167">
        <f ca="1" t="shared" si="47"/>
        <v>1391.29960863086</v>
      </c>
      <c r="AG468" s="167">
        <f ca="1" t="shared" si="48"/>
        <v>961.5492145838278</v>
      </c>
    </row>
    <row r="469" spans="1:33" ht="12.75">
      <c r="A469" s="403">
        <v>154</v>
      </c>
      <c r="B469" s="404" t="str">
        <f t="shared" si="38"/>
        <v>    Generar</v>
      </c>
      <c r="C469" s="404" t="str">
        <f t="shared" si="38"/>
        <v>    Generar</v>
      </c>
      <c r="D469" s="404" t="str">
        <f t="shared" si="38"/>
        <v>    Generar</v>
      </c>
      <c r="E469" s="404" t="str">
        <f t="shared" si="38"/>
        <v>    Generar</v>
      </c>
      <c r="F469" s="404" t="str">
        <f t="shared" si="37"/>
        <v>    Generar</v>
      </c>
      <c r="G469" s="404" t="str">
        <f t="shared" si="37"/>
        <v>    Generar</v>
      </c>
      <c r="H469" s="404" t="str">
        <f t="shared" si="37"/>
        <v>    Generar</v>
      </c>
      <c r="I469" s="404" t="str">
        <f t="shared" si="37"/>
        <v>    Generar</v>
      </c>
      <c r="J469" s="404" t="str">
        <f t="shared" si="36"/>
        <v>    Generar</v>
      </c>
      <c r="K469" s="404" t="str">
        <f t="shared" si="36"/>
        <v>    Generar</v>
      </c>
      <c r="X469" s="167">
        <f ca="1" t="shared" si="39"/>
        <v>778.5828165635479</v>
      </c>
      <c r="Y469" s="167">
        <f ca="1" t="shared" si="40"/>
        <v>575.2271411350489</v>
      </c>
      <c r="Z469" s="167">
        <f ca="1" t="shared" si="41"/>
        <v>522.9125722483527</v>
      </c>
      <c r="AA469" s="167">
        <f ca="1" t="shared" si="42"/>
        <v>1187.2532985974146</v>
      </c>
      <c r="AB469" s="167">
        <f ca="1" t="shared" si="43"/>
        <v>965.2284417650586</v>
      </c>
      <c r="AC469" s="167">
        <f ca="1" t="shared" si="44"/>
        <v>778.4980632883048</v>
      </c>
      <c r="AD469" s="167">
        <f ca="1" t="shared" si="45"/>
        <v>977.37878175016</v>
      </c>
      <c r="AE469" s="167">
        <f ca="1" t="shared" si="46"/>
        <v>973.527961517816</v>
      </c>
      <c r="AF469" s="167">
        <f ca="1" t="shared" si="47"/>
        <v>641.3571387820662</v>
      </c>
      <c r="AG469" s="167">
        <f ca="1" t="shared" si="48"/>
        <v>667.4358123477928</v>
      </c>
    </row>
    <row r="470" spans="1:33" ht="12.75">
      <c r="A470" s="403">
        <v>155</v>
      </c>
      <c r="B470" s="404" t="str">
        <f t="shared" si="38"/>
        <v>    Generar</v>
      </c>
      <c r="C470" s="404" t="str">
        <f t="shared" si="38"/>
        <v>    Generar</v>
      </c>
      <c r="D470" s="404" t="str">
        <f t="shared" si="38"/>
        <v>    Generar</v>
      </c>
      <c r="E470" s="404" t="str">
        <f t="shared" si="38"/>
        <v>    Generar</v>
      </c>
      <c r="F470" s="404" t="str">
        <f t="shared" si="37"/>
        <v>    Generar</v>
      </c>
      <c r="G470" s="404" t="str">
        <f t="shared" si="37"/>
        <v>    Generar</v>
      </c>
      <c r="H470" s="404" t="str">
        <f t="shared" si="37"/>
        <v>    Generar</v>
      </c>
      <c r="I470" s="404" t="str">
        <f t="shared" si="37"/>
        <v>    Generar</v>
      </c>
      <c r="J470" s="404" t="str">
        <f t="shared" si="36"/>
        <v>    Generar</v>
      </c>
      <c r="K470" s="404" t="str">
        <f t="shared" si="36"/>
        <v>    Generar</v>
      </c>
      <c r="X470" s="167">
        <f ca="1" t="shared" si="39"/>
        <v>705.9103731384233</v>
      </c>
      <c r="Y470" s="167">
        <f ca="1" t="shared" si="40"/>
        <v>1107.7880259929666</v>
      </c>
      <c r="Z470" s="167">
        <f ca="1" t="shared" si="41"/>
        <v>1311.3821034795096</v>
      </c>
      <c r="AA470" s="167">
        <f ca="1" t="shared" si="42"/>
        <v>708.4073612186869</v>
      </c>
      <c r="AB470" s="167">
        <f ca="1" t="shared" si="43"/>
        <v>778.1508737588613</v>
      </c>
      <c r="AC470" s="167">
        <f ca="1" t="shared" si="44"/>
        <v>752.8098378384818</v>
      </c>
      <c r="AD470" s="167">
        <f ca="1" t="shared" si="45"/>
        <v>725.2976598333843</v>
      </c>
      <c r="AE470" s="167">
        <f ca="1" t="shared" si="46"/>
        <v>1144.4409243209843</v>
      </c>
      <c r="AF470" s="167">
        <f ca="1" t="shared" si="47"/>
        <v>886.9826540623712</v>
      </c>
      <c r="AG470" s="167">
        <f ca="1" t="shared" si="48"/>
        <v>1018.9899964093565</v>
      </c>
    </row>
    <row r="471" spans="1:33" ht="12.75">
      <c r="A471" s="403">
        <v>156</v>
      </c>
      <c r="B471" s="404" t="str">
        <f t="shared" si="38"/>
        <v>    Generar</v>
      </c>
      <c r="C471" s="404" t="str">
        <f t="shared" si="38"/>
        <v>    Generar</v>
      </c>
      <c r="D471" s="404" t="str">
        <f t="shared" si="38"/>
        <v>    Generar</v>
      </c>
      <c r="E471" s="404" t="str">
        <f t="shared" si="38"/>
        <v>    Generar</v>
      </c>
      <c r="F471" s="404" t="str">
        <f t="shared" si="37"/>
        <v>    Generar</v>
      </c>
      <c r="G471" s="404" t="str">
        <f t="shared" si="37"/>
        <v>    Generar</v>
      </c>
      <c r="H471" s="404" t="str">
        <f t="shared" si="37"/>
        <v>    Generar</v>
      </c>
      <c r="I471" s="404" t="str">
        <f t="shared" si="37"/>
        <v>    Generar</v>
      </c>
      <c r="J471" s="404" t="str">
        <f t="shared" si="36"/>
        <v>    Generar</v>
      </c>
      <c r="K471" s="404" t="str">
        <f t="shared" si="36"/>
        <v>    Generar</v>
      </c>
      <c r="X471" s="167">
        <f ca="1" t="shared" si="39"/>
        <v>1052.578404010479</v>
      </c>
      <c r="Y471" s="167">
        <f ca="1" t="shared" si="40"/>
        <v>624.6517396199613</v>
      </c>
      <c r="Z471" s="167">
        <f ca="1" t="shared" si="41"/>
        <v>1141.514943139197</v>
      </c>
      <c r="AA471" s="167">
        <f ca="1" t="shared" si="42"/>
        <v>917.3489757798045</v>
      </c>
      <c r="AB471" s="167">
        <f ca="1" t="shared" si="43"/>
        <v>730.5356965634587</v>
      </c>
      <c r="AC471" s="167">
        <f ca="1" t="shared" si="44"/>
        <v>1008.1091057597276</v>
      </c>
      <c r="AD471" s="167">
        <f ca="1" t="shared" si="45"/>
        <v>1047.6035029505656</v>
      </c>
      <c r="AE471" s="167">
        <f ca="1" t="shared" si="46"/>
        <v>1042.410082197082</v>
      </c>
      <c r="AF471" s="167">
        <f ca="1" t="shared" si="47"/>
        <v>496.0908397559634</v>
      </c>
      <c r="AG471" s="167">
        <f ca="1" t="shared" si="48"/>
        <v>1103.362461007295</v>
      </c>
    </row>
    <row r="472" spans="1:33" ht="12.75">
      <c r="A472" s="403">
        <v>157</v>
      </c>
      <c r="B472" s="404" t="str">
        <f t="shared" si="38"/>
        <v>    Generar</v>
      </c>
      <c r="C472" s="404" t="str">
        <f t="shared" si="38"/>
        <v>    Generar</v>
      </c>
      <c r="D472" s="404" t="str">
        <f t="shared" si="38"/>
        <v>    Generar</v>
      </c>
      <c r="E472" s="404" t="str">
        <f t="shared" si="38"/>
        <v>    Generar</v>
      </c>
      <c r="F472" s="404" t="str">
        <f t="shared" si="37"/>
        <v>    Generar</v>
      </c>
      <c r="G472" s="404" t="str">
        <f t="shared" si="37"/>
        <v>    Generar</v>
      </c>
      <c r="H472" s="404" t="str">
        <f t="shared" si="37"/>
        <v>    Generar</v>
      </c>
      <c r="I472" s="404" t="str">
        <f t="shared" si="37"/>
        <v>    Generar</v>
      </c>
      <c r="J472" s="404" t="str">
        <f t="shared" si="36"/>
        <v>    Generar</v>
      </c>
      <c r="K472" s="404" t="str">
        <f t="shared" si="36"/>
        <v>    Generar</v>
      </c>
      <c r="X472" s="167">
        <f ca="1" t="shared" si="39"/>
        <v>784.6192407780306</v>
      </c>
      <c r="Y472" s="167">
        <f ca="1" t="shared" si="40"/>
        <v>876.3088323499416</v>
      </c>
      <c r="Z472" s="167">
        <f ca="1" t="shared" si="41"/>
        <v>1350.7893050923904</v>
      </c>
      <c r="AA472" s="167">
        <f ca="1" t="shared" si="42"/>
        <v>842.6713934361754</v>
      </c>
      <c r="AB472" s="167">
        <f ca="1" t="shared" si="43"/>
        <v>985.5025533606822</v>
      </c>
      <c r="AC472" s="167">
        <f ca="1" t="shared" si="44"/>
        <v>519.8742609716643</v>
      </c>
      <c r="AD472" s="167">
        <f ca="1" t="shared" si="45"/>
        <v>556.3242322050802</v>
      </c>
      <c r="AE472" s="167">
        <f ca="1" t="shared" si="46"/>
        <v>1066.551545621905</v>
      </c>
      <c r="AF472" s="167">
        <f ca="1" t="shared" si="47"/>
        <v>553.4783553609118</v>
      </c>
      <c r="AG472" s="167">
        <f ca="1" t="shared" si="48"/>
        <v>244.89454362513425</v>
      </c>
    </row>
    <row r="473" spans="1:33" ht="12.75">
      <c r="A473" s="403">
        <v>158</v>
      </c>
      <c r="B473" s="404" t="str">
        <f t="shared" si="38"/>
        <v>    Generar</v>
      </c>
      <c r="C473" s="404" t="str">
        <f t="shared" si="38"/>
        <v>    Generar</v>
      </c>
      <c r="D473" s="404" t="str">
        <f t="shared" si="38"/>
        <v>    Generar</v>
      </c>
      <c r="E473" s="404" t="str">
        <f t="shared" si="38"/>
        <v>    Generar</v>
      </c>
      <c r="F473" s="404" t="str">
        <f t="shared" si="37"/>
        <v>    Generar</v>
      </c>
      <c r="G473" s="404" t="str">
        <f t="shared" si="37"/>
        <v>    Generar</v>
      </c>
      <c r="H473" s="404" t="str">
        <f t="shared" si="37"/>
        <v>    Generar</v>
      </c>
      <c r="I473" s="404" t="str">
        <f t="shared" si="37"/>
        <v>    Generar</v>
      </c>
      <c r="J473" s="404" t="str">
        <f t="shared" si="36"/>
        <v>    Generar</v>
      </c>
      <c r="K473" s="404" t="str">
        <f t="shared" si="36"/>
        <v>    Generar</v>
      </c>
      <c r="X473" s="167">
        <f ca="1" t="shared" si="39"/>
        <v>612.5570536166354</v>
      </c>
      <c r="Y473" s="167">
        <f ca="1" t="shared" si="40"/>
        <v>645.0093144462967</v>
      </c>
      <c r="Z473" s="167">
        <f ca="1" t="shared" si="41"/>
        <v>716.6459758835706</v>
      </c>
      <c r="AA473" s="167">
        <f ca="1" t="shared" si="42"/>
        <v>771.262299744839</v>
      </c>
      <c r="AB473" s="167">
        <f ca="1" t="shared" si="43"/>
        <v>680.0348322330157</v>
      </c>
      <c r="AC473" s="167">
        <f ca="1" t="shared" si="44"/>
        <v>890.3788810757486</v>
      </c>
      <c r="AD473" s="167">
        <f ca="1" t="shared" si="45"/>
        <v>802.289394848124</v>
      </c>
      <c r="AE473" s="167">
        <f ca="1" t="shared" si="46"/>
        <v>1073.6367472109753</v>
      </c>
      <c r="AF473" s="167">
        <f ca="1" t="shared" si="47"/>
        <v>692.7469023384061</v>
      </c>
      <c r="AG473" s="167">
        <f ca="1" t="shared" si="48"/>
        <v>855.7658906125806</v>
      </c>
    </row>
    <row r="474" spans="1:33" ht="12.75">
      <c r="A474" s="403">
        <v>159</v>
      </c>
      <c r="B474" s="404" t="str">
        <f t="shared" si="38"/>
        <v>    Generar</v>
      </c>
      <c r="C474" s="404" t="str">
        <f t="shared" si="38"/>
        <v>    Generar</v>
      </c>
      <c r="D474" s="404" t="str">
        <f t="shared" si="38"/>
        <v>    Generar</v>
      </c>
      <c r="E474" s="404" t="str">
        <f t="shared" si="38"/>
        <v>    Generar</v>
      </c>
      <c r="F474" s="404" t="str">
        <f t="shared" si="37"/>
        <v>    Generar</v>
      </c>
      <c r="G474" s="404" t="str">
        <f t="shared" si="37"/>
        <v>    Generar</v>
      </c>
      <c r="H474" s="404" t="str">
        <f t="shared" si="37"/>
        <v>    Generar</v>
      </c>
      <c r="I474" s="404" t="str">
        <f t="shared" si="37"/>
        <v>    Generar</v>
      </c>
      <c r="J474" s="404" t="str">
        <f t="shared" si="36"/>
        <v>    Generar</v>
      </c>
      <c r="K474" s="404" t="str">
        <f t="shared" si="36"/>
        <v>    Generar</v>
      </c>
      <c r="X474" s="167">
        <f ca="1" t="shared" si="39"/>
        <v>586.6678945391625</v>
      </c>
      <c r="Y474" s="167">
        <f ca="1" t="shared" si="40"/>
        <v>841.9894533010345</v>
      </c>
      <c r="Z474" s="167">
        <f ca="1" t="shared" si="41"/>
        <v>905.1837421608025</v>
      </c>
      <c r="AA474" s="167">
        <f ca="1" t="shared" si="42"/>
        <v>602.3664981074687</v>
      </c>
      <c r="AB474" s="167">
        <f ca="1" t="shared" si="43"/>
        <v>1102.2510977694717</v>
      </c>
      <c r="AC474" s="167">
        <f ca="1" t="shared" si="44"/>
        <v>914.1808226561391</v>
      </c>
      <c r="AD474" s="167">
        <f ca="1" t="shared" si="45"/>
        <v>1134.307045348117</v>
      </c>
      <c r="AE474" s="167">
        <f ca="1" t="shared" si="46"/>
        <v>945.3529573774686</v>
      </c>
      <c r="AF474" s="167">
        <f ca="1" t="shared" si="47"/>
        <v>843.5815939747724</v>
      </c>
      <c r="AG474" s="167">
        <f ca="1" t="shared" si="48"/>
        <v>608.7576024663642</v>
      </c>
    </row>
    <row r="475" spans="1:33" ht="12.75">
      <c r="A475" s="403">
        <v>160</v>
      </c>
      <c r="B475" s="404" t="str">
        <f t="shared" si="38"/>
        <v>    Generar</v>
      </c>
      <c r="C475" s="404" t="str">
        <f t="shared" si="38"/>
        <v>    Generar</v>
      </c>
      <c r="D475" s="404" t="str">
        <f t="shared" si="38"/>
        <v>    Generar</v>
      </c>
      <c r="E475" s="404" t="str">
        <f t="shared" si="38"/>
        <v>    Generar</v>
      </c>
      <c r="F475" s="404" t="str">
        <f t="shared" si="37"/>
        <v>    Generar</v>
      </c>
      <c r="G475" s="404" t="str">
        <f t="shared" si="37"/>
        <v>    Generar</v>
      </c>
      <c r="H475" s="404" t="str">
        <f t="shared" si="37"/>
        <v>    Generar</v>
      </c>
      <c r="I475" s="404" t="str">
        <f t="shared" si="37"/>
        <v>    Generar</v>
      </c>
      <c r="J475" s="404" t="str">
        <f t="shared" si="36"/>
        <v>    Generar</v>
      </c>
      <c r="K475" s="404" t="str">
        <f t="shared" si="36"/>
        <v>    Generar</v>
      </c>
      <c r="X475" s="167">
        <f ca="1" t="shared" si="39"/>
        <v>1057.5169525339813</v>
      </c>
      <c r="Y475" s="167">
        <f ca="1" t="shared" si="40"/>
        <v>1007.4595108359886</v>
      </c>
      <c r="Z475" s="167">
        <f ca="1" t="shared" si="41"/>
        <v>1050.1244767804976</v>
      </c>
      <c r="AA475" s="167">
        <f ca="1" t="shared" si="42"/>
        <v>170.23057239743684</v>
      </c>
      <c r="AB475" s="167">
        <f ca="1" t="shared" si="43"/>
        <v>409.38685946091607</v>
      </c>
      <c r="AC475" s="167">
        <f ca="1" t="shared" si="44"/>
        <v>655.2271354048848</v>
      </c>
      <c r="AD475" s="167">
        <f ca="1" t="shared" si="45"/>
        <v>645.4158046965767</v>
      </c>
      <c r="AE475" s="167">
        <f ca="1" t="shared" si="46"/>
        <v>1040.4015853767664</v>
      </c>
      <c r="AF475" s="167">
        <f ca="1" t="shared" si="47"/>
        <v>889.6554110180273</v>
      </c>
      <c r="AG475" s="167">
        <f ca="1" t="shared" si="48"/>
        <v>844.9178133533504</v>
      </c>
    </row>
    <row r="476" spans="1:33" ht="12.75">
      <c r="A476" s="403">
        <v>161</v>
      </c>
      <c r="B476" s="404" t="str">
        <f t="shared" si="38"/>
        <v>    Generar</v>
      </c>
      <c r="C476" s="404" t="str">
        <f t="shared" si="38"/>
        <v>    Generar</v>
      </c>
      <c r="D476" s="404" t="str">
        <f t="shared" si="38"/>
        <v>    Generar</v>
      </c>
      <c r="E476" s="404" t="str">
        <f t="shared" si="38"/>
        <v>    Generar</v>
      </c>
      <c r="F476" s="404" t="str">
        <f t="shared" si="37"/>
        <v>    Generar</v>
      </c>
      <c r="G476" s="404" t="str">
        <f t="shared" si="37"/>
        <v>    Generar</v>
      </c>
      <c r="H476" s="404" t="str">
        <f t="shared" si="37"/>
        <v>    Generar</v>
      </c>
      <c r="I476" s="404" t="str">
        <f t="shared" si="37"/>
        <v>    Generar</v>
      </c>
      <c r="J476" s="404" t="str">
        <f t="shared" si="36"/>
        <v>    Generar</v>
      </c>
      <c r="K476" s="404" t="str">
        <f t="shared" si="36"/>
        <v>    Generar</v>
      </c>
      <c r="X476" s="167">
        <f ca="1" t="shared" si="39"/>
        <v>662.553607908529</v>
      </c>
      <c r="Y476" s="167">
        <f ca="1" t="shared" si="40"/>
        <v>655.4350401346582</v>
      </c>
      <c r="Z476" s="167">
        <f ca="1" t="shared" si="41"/>
        <v>1183.250209997627</v>
      </c>
      <c r="AA476" s="167">
        <f ca="1" t="shared" si="42"/>
        <v>816.1150269591166</v>
      </c>
      <c r="AB476" s="167">
        <f ca="1" t="shared" si="43"/>
        <v>805.2768664502164</v>
      </c>
      <c r="AC476" s="167">
        <f ca="1" t="shared" si="44"/>
        <v>821.4771533516887</v>
      </c>
      <c r="AD476" s="167">
        <f ca="1" t="shared" si="45"/>
        <v>751.4743083593556</v>
      </c>
      <c r="AE476" s="167">
        <f ca="1" t="shared" si="46"/>
        <v>1240.2596130751726</v>
      </c>
      <c r="AF476" s="167">
        <f ca="1" t="shared" si="47"/>
        <v>647.3642253354311</v>
      </c>
      <c r="AG476" s="167">
        <f ca="1" t="shared" si="48"/>
        <v>1517.1345361739918</v>
      </c>
    </row>
    <row r="477" spans="1:33" ht="12.75">
      <c r="A477" s="403">
        <v>162</v>
      </c>
      <c r="B477" s="404" t="str">
        <f t="shared" si="38"/>
        <v>    Generar</v>
      </c>
      <c r="C477" s="404" t="str">
        <f t="shared" si="38"/>
        <v>    Generar</v>
      </c>
      <c r="D477" s="404" t="str">
        <f t="shared" si="38"/>
        <v>    Generar</v>
      </c>
      <c r="E477" s="404" t="str">
        <f t="shared" si="38"/>
        <v>    Generar</v>
      </c>
      <c r="F477" s="404" t="str">
        <f t="shared" si="37"/>
        <v>    Generar</v>
      </c>
      <c r="G477" s="404" t="str">
        <f t="shared" si="37"/>
        <v>    Generar</v>
      </c>
      <c r="H477" s="404" t="str">
        <f t="shared" si="37"/>
        <v>    Generar</v>
      </c>
      <c r="I477" s="404" t="str">
        <f t="shared" si="37"/>
        <v>    Generar</v>
      </c>
      <c r="J477" s="404" t="str">
        <f t="shared" si="36"/>
        <v>    Generar</v>
      </c>
      <c r="K477" s="404" t="str">
        <f t="shared" si="36"/>
        <v>    Generar</v>
      </c>
      <c r="X477" s="167">
        <f ca="1" t="shared" si="39"/>
        <v>720.0732490808236</v>
      </c>
      <c r="Y477" s="167">
        <f ca="1" t="shared" si="40"/>
        <v>623.1479790047812</v>
      </c>
      <c r="Z477" s="167">
        <f ca="1" t="shared" si="41"/>
        <v>923.0284946326053</v>
      </c>
      <c r="AA477" s="167">
        <f ca="1" t="shared" si="42"/>
        <v>442.816259838331</v>
      </c>
      <c r="AB477" s="167">
        <f ca="1" t="shared" si="43"/>
        <v>989.7002106145818</v>
      </c>
      <c r="AC477" s="167">
        <f ca="1" t="shared" si="44"/>
        <v>468.8353946224985</v>
      </c>
      <c r="AD477" s="167">
        <f ca="1" t="shared" si="45"/>
        <v>465.29246165749373</v>
      </c>
      <c r="AE477" s="167">
        <f ca="1" t="shared" si="46"/>
        <v>1455.5389064613246</v>
      </c>
      <c r="AF477" s="167">
        <f ca="1" t="shared" si="47"/>
        <v>861.8106274317538</v>
      </c>
      <c r="AG477" s="167">
        <f ca="1" t="shared" si="48"/>
        <v>706.9569519468298</v>
      </c>
    </row>
    <row r="478" spans="1:33" ht="12.75">
      <c r="A478" s="403">
        <v>163</v>
      </c>
      <c r="B478" s="404" t="str">
        <f t="shared" si="38"/>
        <v>    Generar</v>
      </c>
      <c r="C478" s="404" t="str">
        <f t="shared" si="38"/>
        <v>    Generar</v>
      </c>
      <c r="D478" s="404" t="str">
        <f t="shared" si="38"/>
        <v>    Generar</v>
      </c>
      <c r="E478" s="404" t="str">
        <f t="shared" si="38"/>
        <v>    Generar</v>
      </c>
      <c r="F478" s="404" t="str">
        <f t="shared" si="37"/>
        <v>    Generar</v>
      </c>
      <c r="G478" s="404" t="str">
        <f t="shared" si="37"/>
        <v>    Generar</v>
      </c>
      <c r="H478" s="404" t="str">
        <f t="shared" si="37"/>
        <v>    Generar</v>
      </c>
      <c r="I478" s="404" t="str">
        <f t="shared" si="37"/>
        <v>    Generar</v>
      </c>
      <c r="J478" s="404" t="str">
        <f t="shared" si="36"/>
        <v>    Generar</v>
      </c>
      <c r="K478" s="404" t="str">
        <f t="shared" si="36"/>
        <v>    Generar</v>
      </c>
      <c r="X478" s="167">
        <f ca="1" t="shared" si="39"/>
        <v>1285.793003964329</v>
      </c>
      <c r="Y478" s="167">
        <f ca="1" t="shared" si="40"/>
        <v>1135.1203895965334</v>
      </c>
      <c r="Z478" s="167">
        <f ca="1" t="shared" si="41"/>
        <v>600.7933496354343</v>
      </c>
      <c r="AA478" s="167">
        <f ca="1" t="shared" si="42"/>
        <v>786.7798965615827</v>
      </c>
      <c r="AB478" s="167">
        <f ca="1" t="shared" si="43"/>
        <v>1272.5216434173342</v>
      </c>
      <c r="AC478" s="167">
        <f ca="1" t="shared" si="44"/>
        <v>745.5246933024556</v>
      </c>
      <c r="AD478" s="167">
        <f ca="1" t="shared" si="45"/>
        <v>873.0096824050942</v>
      </c>
      <c r="AE478" s="167">
        <f ca="1" t="shared" si="46"/>
        <v>1058.0910671819006</v>
      </c>
      <c r="AF478" s="167">
        <f ca="1" t="shared" si="47"/>
        <v>574.8547430011706</v>
      </c>
      <c r="AG478" s="167">
        <f ca="1" t="shared" si="48"/>
        <v>430.19546846862823</v>
      </c>
    </row>
    <row r="479" spans="1:33" ht="12.75">
      <c r="A479" s="403">
        <v>164</v>
      </c>
      <c r="B479" s="404" t="str">
        <f t="shared" si="38"/>
        <v>    Generar</v>
      </c>
      <c r="C479" s="404" t="str">
        <f t="shared" si="38"/>
        <v>    Generar</v>
      </c>
      <c r="D479" s="404" t="str">
        <f t="shared" si="38"/>
        <v>    Generar</v>
      </c>
      <c r="E479" s="404" t="str">
        <f t="shared" si="38"/>
        <v>    Generar</v>
      </c>
      <c r="F479" s="404" t="str">
        <f t="shared" si="37"/>
        <v>    Generar</v>
      </c>
      <c r="G479" s="404" t="str">
        <f t="shared" si="37"/>
        <v>    Generar</v>
      </c>
      <c r="H479" s="404" t="str">
        <f t="shared" si="37"/>
        <v>    Generar</v>
      </c>
      <c r="I479" s="404" t="str">
        <f t="shared" si="37"/>
        <v>    Generar</v>
      </c>
      <c r="J479" s="404" t="str">
        <f t="shared" si="36"/>
        <v>    Generar</v>
      </c>
      <c r="K479" s="404" t="str">
        <f t="shared" si="36"/>
        <v>    Generar</v>
      </c>
      <c r="X479" s="167">
        <f ca="1" t="shared" si="39"/>
        <v>998.6232649805027</v>
      </c>
      <c r="Y479" s="167">
        <f ca="1" t="shared" si="40"/>
        <v>584.6148973822277</v>
      </c>
      <c r="Z479" s="167">
        <f ca="1" t="shared" si="41"/>
        <v>1175.0844399611742</v>
      </c>
      <c r="AA479" s="167">
        <f ca="1" t="shared" si="42"/>
        <v>1178.5129939232863</v>
      </c>
      <c r="AB479" s="167">
        <f ca="1" t="shared" si="43"/>
        <v>824.2545286689044</v>
      </c>
      <c r="AC479" s="167">
        <f ca="1" t="shared" si="44"/>
        <v>654.4005770406925</v>
      </c>
      <c r="AD479" s="167">
        <f ca="1" t="shared" si="45"/>
        <v>614.0542115474449</v>
      </c>
      <c r="AE479" s="167">
        <f ca="1" t="shared" si="46"/>
        <v>936.9662430966849</v>
      </c>
      <c r="AF479" s="167">
        <f ca="1" t="shared" si="47"/>
        <v>872.1689191019452</v>
      </c>
      <c r="AG479" s="167">
        <f ca="1" t="shared" si="48"/>
        <v>733.1452949203424</v>
      </c>
    </row>
    <row r="480" spans="1:33" ht="12.75">
      <c r="A480" s="403">
        <v>165</v>
      </c>
      <c r="B480" s="404" t="str">
        <f t="shared" si="38"/>
        <v>    Generar</v>
      </c>
      <c r="C480" s="404" t="str">
        <f t="shared" si="38"/>
        <v>    Generar</v>
      </c>
      <c r="D480" s="404" t="str">
        <f t="shared" si="38"/>
        <v>    Generar</v>
      </c>
      <c r="E480" s="404" t="str">
        <f t="shared" si="38"/>
        <v>    Generar</v>
      </c>
      <c r="F480" s="404" t="str">
        <f t="shared" si="37"/>
        <v>    Generar</v>
      </c>
      <c r="G480" s="404" t="str">
        <f t="shared" si="37"/>
        <v>    Generar</v>
      </c>
      <c r="H480" s="404" t="str">
        <f t="shared" si="37"/>
        <v>    Generar</v>
      </c>
      <c r="I480" s="404" t="str">
        <f t="shared" si="37"/>
        <v>    Generar</v>
      </c>
      <c r="J480" s="404" t="str">
        <f t="shared" si="36"/>
        <v>    Generar</v>
      </c>
      <c r="K480" s="404" t="str">
        <f t="shared" si="36"/>
        <v>    Generar</v>
      </c>
      <c r="X480" s="167">
        <f ca="1" t="shared" si="39"/>
        <v>721.445385490598</v>
      </c>
      <c r="Y480" s="167">
        <f ca="1" t="shared" si="40"/>
        <v>623.4461245552544</v>
      </c>
      <c r="Z480" s="167">
        <f ca="1" t="shared" si="41"/>
        <v>1032.9799666519864</v>
      </c>
      <c r="AA480" s="167">
        <f ca="1" t="shared" si="42"/>
        <v>629.3457801976879</v>
      </c>
      <c r="AB480" s="167">
        <f ca="1" t="shared" si="43"/>
        <v>681.4829556067758</v>
      </c>
      <c r="AC480" s="167">
        <f ca="1" t="shared" si="44"/>
        <v>694.3050989236137</v>
      </c>
      <c r="AD480" s="167">
        <f ca="1" t="shared" si="45"/>
        <v>1323.9495604932397</v>
      </c>
      <c r="AE480" s="167">
        <f ca="1" t="shared" si="46"/>
        <v>1010.2288291714783</v>
      </c>
      <c r="AF480" s="167">
        <f ca="1" t="shared" si="47"/>
        <v>833.8209144176175</v>
      </c>
      <c r="AG480" s="167">
        <f ca="1" t="shared" si="48"/>
        <v>896.7322181974295</v>
      </c>
    </row>
    <row r="481" spans="1:33" ht="12.75">
      <c r="A481" s="403">
        <v>166</v>
      </c>
      <c r="B481" s="404" t="str">
        <f t="shared" si="38"/>
        <v>    Generar</v>
      </c>
      <c r="C481" s="404" t="str">
        <f t="shared" si="38"/>
        <v>    Generar</v>
      </c>
      <c r="D481" s="404" t="str">
        <f t="shared" si="38"/>
        <v>    Generar</v>
      </c>
      <c r="E481" s="404" t="str">
        <f t="shared" si="38"/>
        <v>    Generar</v>
      </c>
      <c r="F481" s="404" t="str">
        <f t="shared" si="37"/>
        <v>    Generar</v>
      </c>
      <c r="G481" s="404" t="str">
        <f t="shared" si="37"/>
        <v>    Generar</v>
      </c>
      <c r="H481" s="404" t="str">
        <f t="shared" si="37"/>
        <v>    Generar</v>
      </c>
      <c r="I481" s="404" t="str">
        <f t="shared" si="37"/>
        <v>    Generar</v>
      </c>
      <c r="J481" s="404" t="str">
        <f t="shared" si="36"/>
        <v>    Generar</v>
      </c>
      <c r="K481" s="404" t="str">
        <f t="shared" si="36"/>
        <v>    Generar</v>
      </c>
      <c r="X481" s="167">
        <f ca="1" t="shared" si="39"/>
        <v>805.6249665456777</v>
      </c>
      <c r="Y481" s="167">
        <f ca="1" t="shared" si="40"/>
        <v>538.2107165934369</v>
      </c>
      <c r="Z481" s="167">
        <f ca="1" t="shared" si="41"/>
        <v>866.0434901425868</v>
      </c>
      <c r="AA481" s="167">
        <f ca="1" t="shared" si="42"/>
        <v>993.6785388567162</v>
      </c>
      <c r="AB481" s="167">
        <f ca="1" t="shared" si="43"/>
        <v>1366.0664233793568</v>
      </c>
      <c r="AC481" s="167">
        <f ca="1" t="shared" si="44"/>
        <v>584.1476948132964</v>
      </c>
      <c r="AD481" s="167">
        <f ca="1" t="shared" si="45"/>
        <v>930.7290436371086</v>
      </c>
      <c r="AE481" s="167">
        <f ca="1" t="shared" si="46"/>
        <v>855.9700681877301</v>
      </c>
      <c r="AF481" s="167">
        <f ca="1" t="shared" si="47"/>
        <v>380.4416444879877</v>
      </c>
      <c r="AG481" s="167">
        <f ca="1" t="shared" si="48"/>
        <v>1303.6169134394322</v>
      </c>
    </row>
    <row r="482" spans="1:33" ht="12.75">
      <c r="A482" s="403">
        <v>167</v>
      </c>
      <c r="B482" s="404" t="str">
        <f t="shared" si="38"/>
        <v>    Generar</v>
      </c>
      <c r="C482" s="404" t="str">
        <f t="shared" si="38"/>
        <v>    Generar</v>
      </c>
      <c r="D482" s="404" t="str">
        <f t="shared" si="38"/>
        <v>    Generar</v>
      </c>
      <c r="E482" s="404" t="str">
        <f t="shared" si="38"/>
        <v>    Generar</v>
      </c>
      <c r="F482" s="404" t="str">
        <f t="shared" si="37"/>
        <v>    Generar</v>
      </c>
      <c r="G482" s="404" t="str">
        <f t="shared" si="37"/>
        <v>    Generar</v>
      </c>
      <c r="H482" s="404" t="str">
        <f t="shared" si="37"/>
        <v>    Generar</v>
      </c>
      <c r="I482" s="404" t="str">
        <f t="shared" si="37"/>
        <v>    Generar</v>
      </c>
      <c r="J482" s="404" t="str">
        <f t="shared" si="36"/>
        <v>    Generar</v>
      </c>
      <c r="K482" s="404" t="str">
        <f t="shared" si="36"/>
        <v>    Generar</v>
      </c>
      <c r="X482" s="167">
        <f ca="1" t="shared" si="39"/>
        <v>441.9638637546111</v>
      </c>
      <c r="Y482" s="167">
        <f ca="1" t="shared" si="40"/>
        <v>1295.6246194847913</v>
      </c>
      <c r="Z482" s="167">
        <f ca="1" t="shared" si="41"/>
        <v>1397.3762071136111</v>
      </c>
      <c r="AA482" s="167">
        <f ca="1" t="shared" si="42"/>
        <v>974.2038135063242</v>
      </c>
      <c r="AB482" s="167">
        <f ca="1" t="shared" si="43"/>
        <v>1160.7466001535574</v>
      </c>
      <c r="AC482" s="167">
        <f ca="1" t="shared" si="44"/>
        <v>462.4169451542624</v>
      </c>
      <c r="AD482" s="167">
        <f ca="1" t="shared" si="45"/>
        <v>602.2651534511735</v>
      </c>
      <c r="AE482" s="167">
        <f ca="1" t="shared" si="46"/>
        <v>997.7967455083535</v>
      </c>
      <c r="AF482" s="167">
        <f ca="1" t="shared" si="47"/>
        <v>1210.1730486652646</v>
      </c>
      <c r="AG482" s="167">
        <f ca="1" t="shared" si="48"/>
        <v>302.40248914350934</v>
      </c>
    </row>
    <row r="483" spans="1:33" ht="12.75">
      <c r="A483" s="403">
        <v>168</v>
      </c>
      <c r="B483" s="404" t="str">
        <f t="shared" si="38"/>
        <v>    Generar</v>
      </c>
      <c r="C483" s="404" t="str">
        <f t="shared" si="38"/>
        <v>    Generar</v>
      </c>
      <c r="D483" s="404" t="str">
        <f t="shared" si="38"/>
        <v>    Generar</v>
      </c>
      <c r="E483" s="404" t="str">
        <f t="shared" si="38"/>
        <v>    Generar</v>
      </c>
      <c r="F483" s="404" t="str">
        <f t="shared" si="37"/>
        <v>    Generar</v>
      </c>
      <c r="G483" s="404" t="str">
        <f t="shared" si="37"/>
        <v>    Generar</v>
      </c>
      <c r="H483" s="404" t="str">
        <f t="shared" si="37"/>
        <v>    Generar</v>
      </c>
      <c r="I483" s="404" t="str">
        <f t="shared" si="37"/>
        <v>    Generar</v>
      </c>
      <c r="J483" s="404" t="str">
        <f t="shared" si="36"/>
        <v>    Generar</v>
      </c>
      <c r="K483" s="404" t="str">
        <f t="shared" si="36"/>
        <v>    Generar</v>
      </c>
      <c r="X483" s="167">
        <f ca="1" t="shared" si="39"/>
        <v>734.422888182666</v>
      </c>
      <c r="Y483" s="167">
        <f ca="1" t="shared" si="40"/>
        <v>961.192760480947</v>
      </c>
      <c r="Z483" s="167">
        <f ca="1" t="shared" si="41"/>
        <v>1338.3702925618775</v>
      </c>
      <c r="AA483" s="167">
        <f ca="1" t="shared" si="42"/>
        <v>1037.8250378661621</v>
      </c>
      <c r="AB483" s="167">
        <f ca="1" t="shared" si="43"/>
        <v>1045.9234450098454</v>
      </c>
      <c r="AC483" s="167">
        <f ca="1" t="shared" si="44"/>
        <v>453.560293231806</v>
      </c>
      <c r="AD483" s="167">
        <f ca="1" t="shared" si="45"/>
        <v>1354.5481559255568</v>
      </c>
      <c r="AE483" s="167">
        <f ca="1" t="shared" si="46"/>
        <v>524.0234238711103</v>
      </c>
      <c r="AF483" s="167">
        <f ca="1" t="shared" si="47"/>
        <v>338.50826880898774</v>
      </c>
      <c r="AG483" s="167">
        <f ca="1" t="shared" si="48"/>
        <v>931.4101255240543</v>
      </c>
    </row>
    <row r="484" spans="1:33" ht="12.75">
      <c r="A484" s="403">
        <v>169</v>
      </c>
      <c r="B484" s="404" t="str">
        <f t="shared" si="38"/>
        <v>    Generar</v>
      </c>
      <c r="C484" s="404" t="str">
        <f t="shared" si="38"/>
        <v>    Generar</v>
      </c>
      <c r="D484" s="404" t="str">
        <f t="shared" si="38"/>
        <v>    Generar</v>
      </c>
      <c r="E484" s="404" t="str">
        <f t="shared" si="38"/>
        <v>    Generar</v>
      </c>
      <c r="F484" s="404" t="str">
        <f t="shared" si="37"/>
        <v>    Generar</v>
      </c>
      <c r="G484" s="404" t="str">
        <f t="shared" si="37"/>
        <v>    Generar</v>
      </c>
      <c r="H484" s="404" t="str">
        <f t="shared" si="37"/>
        <v>    Generar</v>
      </c>
      <c r="I484" s="404" t="str">
        <f t="shared" si="37"/>
        <v>    Generar</v>
      </c>
      <c r="J484" s="404" t="str">
        <f t="shared" si="36"/>
        <v>    Generar</v>
      </c>
      <c r="K484" s="404" t="str">
        <f t="shared" si="36"/>
        <v>    Generar</v>
      </c>
      <c r="X484" s="167">
        <f ca="1" t="shared" si="39"/>
        <v>891.1862497125496</v>
      </c>
      <c r="Y484" s="167">
        <f ca="1" t="shared" si="40"/>
        <v>846.4647270322253</v>
      </c>
      <c r="Z484" s="167">
        <f ca="1" t="shared" si="41"/>
        <v>1219.249825385497</v>
      </c>
      <c r="AA484" s="167">
        <f ca="1" t="shared" si="42"/>
        <v>1253.158018868152</v>
      </c>
      <c r="AB484" s="167">
        <f ca="1" t="shared" si="43"/>
        <v>1118.4390374966051</v>
      </c>
      <c r="AC484" s="167">
        <f ca="1" t="shared" si="44"/>
        <v>651.6158030721516</v>
      </c>
      <c r="AD484" s="167">
        <f ca="1" t="shared" si="45"/>
        <v>121.65439578314727</v>
      </c>
      <c r="AE484" s="167">
        <f ca="1" t="shared" si="46"/>
        <v>1010.8049462387611</v>
      </c>
      <c r="AF484" s="167">
        <f ca="1" t="shared" si="47"/>
        <v>599.0326005522612</v>
      </c>
      <c r="AG484" s="167">
        <f ca="1" t="shared" si="48"/>
        <v>845.6924054448189</v>
      </c>
    </row>
    <row r="485" spans="1:33" ht="12.75">
      <c r="A485" s="403">
        <v>170</v>
      </c>
      <c r="B485" s="404" t="str">
        <f t="shared" si="38"/>
        <v>    Generar</v>
      </c>
      <c r="C485" s="404" t="str">
        <f t="shared" si="38"/>
        <v>    Generar</v>
      </c>
      <c r="D485" s="404" t="str">
        <f t="shared" si="38"/>
        <v>    Generar</v>
      </c>
      <c r="E485" s="404" t="str">
        <f t="shared" si="38"/>
        <v>    Generar</v>
      </c>
      <c r="F485" s="404" t="str">
        <f t="shared" si="37"/>
        <v>    Generar</v>
      </c>
      <c r="G485" s="404" t="str">
        <f t="shared" si="37"/>
        <v>    Generar</v>
      </c>
      <c r="H485" s="404" t="str">
        <f t="shared" si="37"/>
        <v>    Generar</v>
      </c>
      <c r="I485" s="404" t="str">
        <f t="shared" si="37"/>
        <v>    Generar</v>
      </c>
      <c r="J485" s="404" t="str">
        <f t="shared" si="36"/>
        <v>    Generar</v>
      </c>
      <c r="K485" s="404" t="str">
        <f t="shared" si="36"/>
        <v>    Generar</v>
      </c>
      <c r="X485" s="167">
        <f ca="1" t="shared" si="39"/>
        <v>731.9566502496154</v>
      </c>
      <c r="Y485" s="167">
        <f ca="1" t="shared" si="40"/>
        <v>1075.2916143110187</v>
      </c>
      <c r="Z485" s="167">
        <f ca="1" t="shared" si="41"/>
        <v>695.6620053772554</v>
      </c>
      <c r="AA485" s="167">
        <f ca="1" t="shared" si="42"/>
        <v>841.453972155684</v>
      </c>
      <c r="AB485" s="167">
        <f ca="1" t="shared" si="43"/>
        <v>4.7033258885257965</v>
      </c>
      <c r="AC485" s="167">
        <f ca="1" t="shared" si="44"/>
        <v>680.9790209175195</v>
      </c>
      <c r="AD485" s="167">
        <f ca="1" t="shared" si="45"/>
        <v>420.56677607607406</v>
      </c>
      <c r="AE485" s="167">
        <f ca="1" t="shared" si="46"/>
        <v>1293.4935912187345</v>
      </c>
      <c r="AF485" s="167">
        <f ca="1" t="shared" si="47"/>
        <v>806.7605357617203</v>
      </c>
      <c r="AG485" s="167">
        <f ca="1" t="shared" si="48"/>
        <v>1221.4865050311334</v>
      </c>
    </row>
    <row r="486" spans="1:33" ht="12.75">
      <c r="A486" s="403">
        <v>171</v>
      </c>
      <c r="B486" s="404" t="str">
        <f t="shared" si="38"/>
        <v>    Generar</v>
      </c>
      <c r="C486" s="404" t="str">
        <f t="shared" si="38"/>
        <v>    Generar</v>
      </c>
      <c r="D486" s="404" t="str">
        <f t="shared" si="38"/>
        <v>    Generar</v>
      </c>
      <c r="E486" s="404" t="str">
        <f t="shared" si="38"/>
        <v>    Generar</v>
      </c>
      <c r="F486" s="404" t="str">
        <f t="shared" si="37"/>
        <v>    Generar</v>
      </c>
      <c r="G486" s="404" t="str">
        <f t="shared" si="37"/>
        <v>    Generar</v>
      </c>
      <c r="H486" s="404" t="str">
        <f t="shared" si="37"/>
        <v>    Generar</v>
      </c>
      <c r="I486" s="404" t="str">
        <f t="shared" si="37"/>
        <v>    Generar</v>
      </c>
      <c r="J486" s="404" t="str">
        <f t="shared" si="36"/>
        <v>    Generar</v>
      </c>
      <c r="K486" s="404" t="str">
        <f t="shared" si="36"/>
        <v>    Generar</v>
      </c>
      <c r="X486" s="167">
        <f ca="1" t="shared" si="39"/>
        <v>1054.490049885631</v>
      </c>
      <c r="Y486" s="167">
        <f ca="1" t="shared" si="40"/>
        <v>876.951193400984</v>
      </c>
      <c r="Z486" s="167">
        <f ca="1" t="shared" si="41"/>
        <v>732.6145077724932</v>
      </c>
      <c r="AA486" s="167">
        <f ca="1" t="shared" si="42"/>
        <v>649.485759576613</v>
      </c>
      <c r="AB486" s="167">
        <f ca="1" t="shared" si="43"/>
        <v>753.7416593907675</v>
      </c>
      <c r="AC486" s="167">
        <f ca="1" t="shared" si="44"/>
        <v>780.8827481575446</v>
      </c>
      <c r="AD486" s="167">
        <f ca="1" t="shared" si="45"/>
        <v>537.4481396897277</v>
      </c>
      <c r="AE486" s="167">
        <f ca="1" t="shared" si="46"/>
        <v>893.4070232429024</v>
      </c>
      <c r="AF486" s="167">
        <f ca="1" t="shared" si="47"/>
        <v>948.8697333612058</v>
      </c>
      <c r="AG486" s="167">
        <f ca="1" t="shared" si="48"/>
        <v>817.0649299507352</v>
      </c>
    </row>
    <row r="487" spans="1:33" ht="12.75">
      <c r="A487" s="403">
        <v>172</v>
      </c>
      <c r="B487" s="404" t="str">
        <f t="shared" si="38"/>
        <v>    Generar</v>
      </c>
      <c r="C487" s="404" t="str">
        <f t="shared" si="38"/>
        <v>    Generar</v>
      </c>
      <c r="D487" s="404" t="str">
        <f t="shared" si="38"/>
        <v>    Generar</v>
      </c>
      <c r="E487" s="404" t="str">
        <f t="shared" si="38"/>
        <v>    Generar</v>
      </c>
      <c r="F487" s="404" t="str">
        <f t="shared" si="37"/>
        <v>    Generar</v>
      </c>
      <c r="G487" s="404" t="str">
        <f t="shared" si="37"/>
        <v>    Generar</v>
      </c>
      <c r="H487" s="404" t="str">
        <f t="shared" si="37"/>
        <v>    Generar</v>
      </c>
      <c r="I487" s="404" t="str">
        <f t="shared" si="37"/>
        <v>    Generar</v>
      </c>
      <c r="J487" s="404" t="str">
        <f t="shared" si="36"/>
        <v>    Generar</v>
      </c>
      <c r="K487" s="404" t="str">
        <f t="shared" si="36"/>
        <v>    Generar</v>
      </c>
      <c r="X487" s="167">
        <f ca="1" t="shared" si="39"/>
        <v>557.3487909048531</v>
      </c>
      <c r="Y487" s="167">
        <f ca="1" t="shared" si="40"/>
        <v>645.7756664962701</v>
      </c>
      <c r="Z487" s="167">
        <f ca="1" t="shared" si="41"/>
        <v>751.7560582321182</v>
      </c>
      <c r="AA487" s="167">
        <f ca="1" t="shared" si="42"/>
        <v>945.3300024959719</v>
      </c>
      <c r="AB487" s="167">
        <f ca="1" t="shared" si="43"/>
        <v>1160.811874552895</v>
      </c>
      <c r="AC487" s="167">
        <f ca="1" t="shared" si="44"/>
        <v>619.1820679434816</v>
      </c>
      <c r="AD487" s="167">
        <f ca="1" t="shared" si="45"/>
        <v>1033.9709953460572</v>
      </c>
      <c r="AE487" s="167">
        <f ca="1" t="shared" si="46"/>
        <v>1110.8845969267763</v>
      </c>
      <c r="AF487" s="167">
        <f ca="1" t="shared" si="47"/>
        <v>651.99651482873</v>
      </c>
      <c r="AG487" s="167">
        <f ca="1" t="shared" si="48"/>
        <v>560.9709338609412</v>
      </c>
    </row>
    <row r="488" spans="1:33" ht="12.75">
      <c r="A488" s="403">
        <v>173</v>
      </c>
      <c r="B488" s="404" t="str">
        <f t="shared" si="38"/>
        <v>    Generar</v>
      </c>
      <c r="C488" s="404" t="str">
        <f t="shared" si="38"/>
        <v>    Generar</v>
      </c>
      <c r="D488" s="404" t="str">
        <f t="shared" si="38"/>
        <v>    Generar</v>
      </c>
      <c r="E488" s="404" t="str">
        <f t="shared" si="38"/>
        <v>    Generar</v>
      </c>
      <c r="F488" s="404" t="str">
        <f t="shared" si="37"/>
        <v>    Generar</v>
      </c>
      <c r="G488" s="404" t="str">
        <f t="shared" si="37"/>
        <v>    Generar</v>
      </c>
      <c r="H488" s="404" t="str">
        <f t="shared" si="37"/>
        <v>    Generar</v>
      </c>
      <c r="I488" s="404" t="str">
        <f t="shared" si="37"/>
        <v>    Generar</v>
      </c>
      <c r="J488" s="404" t="str">
        <f t="shared" si="36"/>
        <v>    Generar</v>
      </c>
      <c r="K488" s="404" t="str">
        <f t="shared" si="36"/>
        <v>    Generar</v>
      </c>
      <c r="X488" s="167">
        <f ca="1" t="shared" si="39"/>
        <v>770.9980549807174</v>
      </c>
      <c r="Y488" s="167">
        <f ca="1" t="shared" si="40"/>
        <v>1316.7465659668974</v>
      </c>
      <c r="Z488" s="167">
        <f ca="1" t="shared" si="41"/>
        <v>746.2918542598848</v>
      </c>
      <c r="AA488" s="167">
        <f ca="1" t="shared" si="42"/>
        <v>997.7480541468537</v>
      </c>
      <c r="AB488" s="167">
        <f ca="1" t="shared" si="43"/>
        <v>899.6378076832556</v>
      </c>
      <c r="AC488" s="167">
        <f ca="1" t="shared" si="44"/>
        <v>853.9796162089106</v>
      </c>
      <c r="AD488" s="167">
        <f ca="1" t="shared" si="45"/>
        <v>833.5732891995882</v>
      </c>
      <c r="AE488" s="167">
        <f ca="1" t="shared" si="46"/>
        <v>634.3707403685919</v>
      </c>
      <c r="AF488" s="167">
        <f ca="1" t="shared" si="47"/>
        <v>808.8211948683135</v>
      </c>
      <c r="AG488" s="167">
        <f ca="1" t="shared" si="48"/>
        <v>1162.426628639067</v>
      </c>
    </row>
    <row r="489" spans="1:33" ht="12.75">
      <c r="A489" s="403">
        <v>174</v>
      </c>
      <c r="B489" s="404" t="str">
        <f t="shared" si="38"/>
        <v>    Generar</v>
      </c>
      <c r="C489" s="404" t="str">
        <f t="shared" si="38"/>
        <v>    Generar</v>
      </c>
      <c r="D489" s="404" t="str">
        <f t="shared" si="38"/>
        <v>    Generar</v>
      </c>
      <c r="E489" s="404" t="str">
        <f t="shared" si="38"/>
        <v>    Generar</v>
      </c>
      <c r="F489" s="404" t="str">
        <f t="shared" si="37"/>
        <v>    Generar</v>
      </c>
      <c r="G489" s="404" t="str">
        <f t="shared" si="37"/>
        <v>    Generar</v>
      </c>
      <c r="H489" s="404" t="str">
        <f t="shared" si="37"/>
        <v>    Generar</v>
      </c>
      <c r="I489" s="404" t="str">
        <f t="shared" si="37"/>
        <v>    Generar</v>
      </c>
      <c r="J489" s="404" t="str">
        <f t="shared" si="36"/>
        <v>    Generar</v>
      </c>
      <c r="K489" s="404" t="str">
        <f t="shared" si="36"/>
        <v>    Generar</v>
      </c>
      <c r="X489" s="167">
        <f ca="1" t="shared" si="39"/>
        <v>1334.6734720371387</v>
      </c>
      <c r="Y489" s="167">
        <f ca="1" t="shared" si="40"/>
        <v>535.9802007797148</v>
      </c>
      <c r="Z489" s="167">
        <f ca="1" t="shared" si="41"/>
        <v>923.2368656474497</v>
      </c>
      <c r="AA489" s="167">
        <f ca="1" t="shared" si="42"/>
        <v>577.9078599966086</v>
      </c>
      <c r="AB489" s="167">
        <f ca="1" t="shared" si="43"/>
        <v>975.2166241539578</v>
      </c>
      <c r="AC489" s="167">
        <f ca="1" t="shared" si="44"/>
        <v>1172.9004922030415</v>
      </c>
      <c r="AD489" s="167">
        <f ca="1" t="shared" si="45"/>
        <v>857.7569121066102</v>
      </c>
      <c r="AE489" s="167">
        <f ca="1" t="shared" si="46"/>
        <v>963.1425725837094</v>
      </c>
      <c r="AF489" s="167">
        <f ca="1" t="shared" si="47"/>
        <v>662.8244275263404</v>
      </c>
      <c r="AG489" s="167">
        <f ca="1" t="shared" si="48"/>
        <v>1015.2405446467584</v>
      </c>
    </row>
    <row r="490" spans="1:33" ht="12.75">
      <c r="A490" s="403">
        <v>175</v>
      </c>
      <c r="B490" s="404" t="str">
        <f t="shared" si="38"/>
        <v>    Generar</v>
      </c>
      <c r="C490" s="404" t="str">
        <f t="shared" si="38"/>
        <v>    Generar</v>
      </c>
      <c r="D490" s="404" t="str">
        <f t="shared" si="38"/>
        <v>    Generar</v>
      </c>
      <c r="E490" s="404" t="str">
        <f t="shared" si="38"/>
        <v>    Generar</v>
      </c>
      <c r="F490" s="404" t="str">
        <f t="shared" si="37"/>
        <v>    Generar</v>
      </c>
      <c r="G490" s="404" t="str">
        <f t="shared" si="37"/>
        <v>    Generar</v>
      </c>
      <c r="H490" s="404" t="str">
        <f t="shared" si="37"/>
        <v>    Generar</v>
      </c>
      <c r="I490" s="404" t="str">
        <f t="shared" si="37"/>
        <v>    Generar</v>
      </c>
      <c r="J490" s="404" t="str">
        <f t="shared" si="36"/>
        <v>    Generar</v>
      </c>
      <c r="K490" s="404" t="str">
        <f t="shared" si="36"/>
        <v>    Generar</v>
      </c>
      <c r="X490" s="167">
        <f ca="1" t="shared" si="39"/>
        <v>957.6373835908059</v>
      </c>
      <c r="Y490" s="167">
        <f ca="1" t="shared" si="40"/>
        <v>1072.2123800581135</v>
      </c>
      <c r="Z490" s="167">
        <f ca="1" t="shared" si="41"/>
        <v>606.8126673211027</v>
      </c>
      <c r="AA490" s="167">
        <f ca="1" t="shared" si="42"/>
        <v>897.6786174216041</v>
      </c>
      <c r="AB490" s="167">
        <f ca="1" t="shared" si="43"/>
        <v>1230.0418002266506</v>
      </c>
      <c r="AC490" s="167">
        <f ca="1" t="shared" si="44"/>
        <v>426.80484252914437</v>
      </c>
      <c r="AD490" s="167">
        <f ca="1" t="shared" si="45"/>
        <v>828.2380335709366</v>
      </c>
      <c r="AE490" s="167">
        <f ca="1" t="shared" si="46"/>
        <v>631.9195322076182</v>
      </c>
      <c r="AF490" s="167">
        <f ca="1" t="shared" si="47"/>
        <v>904.108996808023</v>
      </c>
      <c r="AG490" s="167">
        <f ca="1" t="shared" si="48"/>
        <v>817.4663104822089</v>
      </c>
    </row>
    <row r="491" spans="1:33" ht="12.75">
      <c r="A491" s="403">
        <v>176</v>
      </c>
      <c r="B491" s="404" t="str">
        <f t="shared" si="38"/>
        <v>    Generar</v>
      </c>
      <c r="C491" s="404" t="str">
        <f t="shared" si="38"/>
        <v>    Generar</v>
      </c>
      <c r="D491" s="404" t="str">
        <f t="shared" si="38"/>
        <v>    Generar</v>
      </c>
      <c r="E491" s="404" t="str">
        <f t="shared" si="38"/>
        <v>    Generar</v>
      </c>
      <c r="F491" s="404" t="str">
        <f t="shared" si="37"/>
        <v>    Generar</v>
      </c>
      <c r="G491" s="404" t="str">
        <f t="shared" si="37"/>
        <v>    Generar</v>
      </c>
      <c r="H491" s="404" t="str">
        <f t="shared" si="37"/>
        <v>    Generar</v>
      </c>
      <c r="I491" s="404" t="str">
        <f t="shared" si="37"/>
        <v>    Generar</v>
      </c>
      <c r="J491" s="404" t="str">
        <f t="shared" si="36"/>
        <v>    Generar</v>
      </c>
      <c r="K491" s="404" t="str">
        <f t="shared" si="36"/>
        <v>    Generar</v>
      </c>
      <c r="X491" s="167">
        <f ca="1" t="shared" si="39"/>
        <v>1014.1448909778887</v>
      </c>
      <c r="Y491" s="167">
        <f ca="1" t="shared" si="40"/>
        <v>994.2462552653537</v>
      </c>
      <c r="Z491" s="167">
        <f ca="1" t="shared" si="41"/>
        <v>799.9534532680457</v>
      </c>
      <c r="AA491" s="167">
        <f ca="1" t="shared" si="42"/>
        <v>1346.3088979590482</v>
      </c>
      <c r="AB491" s="167">
        <f ca="1" t="shared" si="43"/>
        <v>1090.6769182189878</v>
      </c>
      <c r="AC491" s="167">
        <f ca="1" t="shared" si="44"/>
        <v>743.7483077006918</v>
      </c>
      <c r="AD491" s="167">
        <f ca="1" t="shared" si="45"/>
        <v>754.4029367020125</v>
      </c>
      <c r="AE491" s="167">
        <f ca="1" t="shared" si="46"/>
        <v>923.3239385263098</v>
      </c>
      <c r="AF491" s="167">
        <f ca="1" t="shared" si="47"/>
        <v>482.465661354464</v>
      </c>
      <c r="AG491" s="167">
        <f ca="1" t="shared" si="48"/>
        <v>714.2493280979512</v>
      </c>
    </row>
    <row r="492" spans="1:33" ht="12.75">
      <c r="A492" s="403">
        <v>177</v>
      </c>
      <c r="B492" s="404" t="str">
        <f t="shared" si="38"/>
        <v>    Generar</v>
      </c>
      <c r="C492" s="404" t="str">
        <f t="shared" si="38"/>
        <v>    Generar</v>
      </c>
      <c r="D492" s="404" t="str">
        <f t="shared" si="38"/>
        <v>    Generar</v>
      </c>
      <c r="E492" s="404" t="str">
        <f t="shared" si="38"/>
        <v>    Generar</v>
      </c>
      <c r="F492" s="404" t="str">
        <f t="shared" si="37"/>
        <v>    Generar</v>
      </c>
      <c r="G492" s="404" t="str">
        <f t="shared" si="37"/>
        <v>    Generar</v>
      </c>
      <c r="H492" s="404" t="str">
        <f t="shared" si="37"/>
        <v>    Generar</v>
      </c>
      <c r="I492" s="404" t="str">
        <f t="shared" si="37"/>
        <v>    Generar</v>
      </c>
      <c r="J492" s="404" t="str">
        <f t="shared" si="36"/>
        <v>    Generar</v>
      </c>
      <c r="K492" s="404" t="str">
        <f t="shared" si="36"/>
        <v>    Generar</v>
      </c>
      <c r="X492" s="167">
        <f ca="1" t="shared" si="39"/>
        <v>983.7417992235395</v>
      </c>
      <c r="Y492" s="167">
        <f ca="1" t="shared" si="40"/>
        <v>1191.1170814780294</v>
      </c>
      <c r="Z492" s="167">
        <f ca="1" t="shared" si="41"/>
        <v>910.9939431039525</v>
      </c>
      <c r="AA492" s="167">
        <f ca="1" t="shared" si="42"/>
        <v>834.3353975092843</v>
      </c>
      <c r="AB492" s="167">
        <f ca="1" t="shared" si="43"/>
        <v>767.9878515279656</v>
      </c>
      <c r="AC492" s="167">
        <f ca="1" t="shared" si="44"/>
        <v>977.2124217619038</v>
      </c>
      <c r="AD492" s="167">
        <f ca="1" t="shared" si="45"/>
        <v>897.1203082046577</v>
      </c>
      <c r="AE492" s="167">
        <f ca="1" t="shared" si="46"/>
        <v>676.988427067703</v>
      </c>
      <c r="AF492" s="167">
        <f ca="1" t="shared" si="47"/>
        <v>675.2195360287731</v>
      </c>
      <c r="AG492" s="167">
        <f ca="1" t="shared" si="48"/>
        <v>1200.8157872203385</v>
      </c>
    </row>
    <row r="493" spans="1:33" ht="12.75">
      <c r="A493" s="403">
        <v>178</v>
      </c>
      <c r="B493" s="404" t="str">
        <f t="shared" si="38"/>
        <v>    Generar</v>
      </c>
      <c r="C493" s="404" t="str">
        <f t="shared" si="38"/>
        <v>    Generar</v>
      </c>
      <c r="D493" s="404" t="str">
        <f t="shared" si="38"/>
        <v>    Generar</v>
      </c>
      <c r="E493" s="404" t="str">
        <f t="shared" si="38"/>
        <v>    Generar</v>
      </c>
      <c r="F493" s="404" t="str">
        <f t="shared" si="37"/>
        <v>    Generar</v>
      </c>
      <c r="G493" s="404" t="str">
        <f t="shared" si="37"/>
        <v>    Generar</v>
      </c>
      <c r="H493" s="404" t="str">
        <f t="shared" si="37"/>
        <v>    Generar</v>
      </c>
      <c r="I493" s="404" t="str">
        <f t="shared" si="37"/>
        <v>    Generar</v>
      </c>
      <c r="J493" s="404" t="str">
        <f t="shared" si="36"/>
        <v>    Generar</v>
      </c>
      <c r="K493" s="404" t="str">
        <f t="shared" si="36"/>
        <v>    Generar</v>
      </c>
      <c r="X493" s="167">
        <f ca="1" t="shared" si="39"/>
        <v>1049.6073758347331</v>
      </c>
      <c r="Y493" s="167">
        <f ca="1" t="shared" si="40"/>
        <v>1212.8343994291336</v>
      </c>
      <c r="Z493" s="167">
        <f ca="1" t="shared" si="41"/>
        <v>466.484768955205</v>
      </c>
      <c r="AA493" s="167">
        <f ca="1" t="shared" si="42"/>
        <v>855.8229232542056</v>
      </c>
      <c r="AB493" s="167">
        <f ca="1" t="shared" si="43"/>
        <v>1090.7400097574553</v>
      </c>
      <c r="AC493" s="167">
        <f ca="1" t="shared" si="44"/>
        <v>628.5059185213961</v>
      </c>
      <c r="AD493" s="167">
        <f ca="1" t="shared" si="45"/>
        <v>1052.9655875290823</v>
      </c>
      <c r="AE493" s="167">
        <f ca="1" t="shared" si="46"/>
        <v>954.3490175311381</v>
      </c>
      <c r="AF493" s="167">
        <f ca="1" t="shared" si="47"/>
        <v>1256.4636619714065</v>
      </c>
      <c r="AG493" s="167">
        <f ca="1" t="shared" si="48"/>
        <v>1406.7538115876105</v>
      </c>
    </row>
    <row r="494" spans="1:33" ht="12.75">
      <c r="A494" s="403">
        <v>179</v>
      </c>
      <c r="B494" s="404" t="str">
        <f t="shared" si="38"/>
        <v>    Generar</v>
      </c>
      <c r="C494" s="404" t="str">
        <f t="shared" si="38"/>
        <v>    Generar</v>
      </c>
      <c r="D494" s="404" t="str">
        <f t="shared" si="38"/>
        <v>    Generar</v>
      </c>
      <c r="E494" s="404" t="str">
        <f t="shared" si="38"/>
        <v>    Generar</v>
      </c>
      <c r="F494" s="404" t="str">
        <f t="shared" si="37"/>
        <v>    Generar</v>
      </c>
      <c r="G494" s="404" t="str">
        <f t="shared" si="37"/>
        <v>    Generar</v>
      </c>
      <c r="H494" s="404" t="str">
        <f t="shared" si="37"/>
        <v>    Generar</v>
      </c>
      <c r="I494" s="404" t="str">
        <f t="shared" si="37"/>
        <v>    Generar</v>
      </c>
      <c r="J494" s="404" t="str">
        <f t="shared" si="36"/>
        <v>    Generar</v>
      </c>
      <c r="K494" s="404" t="str">
        <f t="shared" si="36"/>
        <v>    Generar</v>
      </c>
      <c r="X494" s="167">
        <f ca="1" t="shared" si="39"/>
        <v>1226.0313105285074</v>
      </c>
      <c r="Y494" s="167">
        <f ca="1" t="shared" si="40"/>
        <v>1567.880885148497</v>
      </c>
      <c r="Z494" s="167">
        <f ca="1" t="shared" si="41"/>
        <v>727.2187556679688</v>
      </c>
      <c r="AA494" s="167">
        <f ca="1" t="shared" si="42"/>
        <v>860.4815170147377</v>
      </c>
      <c r="AB494" s="167">
        <f ca="1" t="shared" si="43"/>
        <v>805.7274126859551</v>
      </c>
      <c r="AC494" s="167">
        <f ca="1" t="shared" si="44"/>
        <v>580.3481623744328</v>
      </c>
      <c r="AD494" s="167">
        <f ca="1" t="shared" si="45"/>
        <v>1335.514173900162</v>
      </c>
      <c r="AE494" s="167">
        <f ca="1" t="shared" si="46"/>
        <v>722.713871834594</v>
      </c>
      <c r="AF494" s="167">
        <f ca="1" t="shared" si="47"/>
        <v>801.5476165043767</v>
      </c>
      <c r="AG494" s="167">
        <f ca="1" t="shared" si="48"/>
        <v>866.598401698999</v>
      </c>
    </row>
    <row r="495" spans="1:33" ht="12.75">
      <c r="A495" s="403">
        <v>180</v>
      </c>
      <c r="B495" s="404" t="str">
        <f t="shared" si="38"/>
        <v>    Generar</v>
      </c>
      <c r="C495" s="404" t="str">
        <f t="shared" si="38"/>
        <v>    Generar</v>
      </c>
      <c r="D495" s="404" t="str">
        <f t="shared" si="38"/>
        <v>    Generar</v>
      </c>
      <c r="E495" s="404" t="str">
        <f t="shared" si="38"/>
        <v>    Generar</v>
      </c>
      <c r="F495" s="404" t="str">
        <f t="shared" si="37"/>
        <v>    Generar</v>
      </c>
      <c r="G495" s="404" t="str">
        <f t="shared" si="37"/>
        <v>    Generar</v>
      </c>
      <c r="H495" s="404" t="str">
        <f t="shared" si="37"/>
        <v>    Generar</v>
      </c>
      <c r="I495" s="404" t="str">
        <f t="shared" si="37"/>
        <v>    Generar</v>
      </c>
      <c r="J495" s="404" t="str">
        <f t="shared" si="36"/>
        <v>    Generar</v>
      </c>
      <c r="K495" s="404" t="str">
        <f t="shared" si="36"/>
        <v>    Generar</v>
      </c>
      <c r="X495" s="167">
        <f ca="1" t="shared" si="39"/>
        <v>1054.1663563168297</v>
      </c>
      <c r="Y495" s="167">
        <f ca="1" t="shared" si="40"/>
        <v>555.2800317386889</v>
      </c>
      <c r="Z495" s="167">
        <f ca="1" t="shared" si="41"/>
        <v>946.8020999378983</v>
      </c>
      <c r="AA495" s="167">
        <f ca="1" t="shared" si="42"/>
        <v>1074.307877920994</v>
      </c>
      <c r="AB495" s="167">
        <f ca="1" t="shared" si="43"/>
        <v>756.4492887191859</v>
      </c>
      <c r="AC495" s="167">
        <f ca="1" t="shared" si="44"/>
        <v>678.2992578214654</v>
      </c>
      <c r="AD495" s="167">
        <f ca="1" t="shared" si="45"/>
        <v>715.2224256434523</v>
      </c>
      <c r="AE495" s="167">
        <f ca="1" t="shared" si="46"/>
        <v>707.6813452779832</v>
      </c>
      <c r="AF495" s="167">
        <f ca="1" t="shared" si="47"/>
        <v>895.7475943137558</v>
      </c>
      <c r="AG495" s="167">
        <f ca="1" t="shared" si="48"/>
        <v>454.9181361513387</v>
      </c>
    </row>
    <row r="496" spans="1:33" ht="12.75">
      <c r="A496" s="403">
        <v>181</v>
      </c>
      <c r="B496" s="404" t="str">
        <f t="shared" si="38"/>
        <v>    Generar</v>
      </c>
      <c r="C496" s="404" t="str">
        <f t="shared" si="38"/>
        <v>    Generar</v>
      </c>
      <c r="D496" s="404" t="str">
        <f t="shared" si="38"/>
        <v>    Generar</v>
      </c>
      <c r="E496" s="404" t="str">
        <f t="shared" si="38"/>
        <v>    Generar</v>
      </c>
      <c r="F496" s="404" t="str">
        <f t="shared" si="37"/>
        <v>    Generar</v>
      </c>
      <c r="G496" s="404" t="str">
        <f t="shared" si="37"/>
        <v>    Generar</v>
      </c>
      <c r="H496" s="404" t="str">
        <f t="shared" si="37"/>
        <v>    Generar</v>
      </c>
      <c r="I496" s="404" t="str">
        <f t="shared" si="37"/>
        <v>    Generar</v>
      </c>
      <c r="J496" s="404" t="str">
        <f t="shared" si="36"/>
        <v>    Generar</v>
      </c>
      <c r="K496" s="404" t="str">
        <f t="shared" si="36"/>
        <v>    Generar</v>
      </c>
      <c r="X496" s="167">
        <f ca="1" t="shared" si="39"/>
        <v>896.6739412664926</v>
      </c>
      <c r="Y496" s="167">
        <f ca="1" t="shared" si="40"/>
        <v>1451.6771937623685</v>
      </c>
      <c r="Z496" s="167">
        <f ca="1" t="shared" si="41"/>
        <v>556.3364644098388</v>
      </c>
      <c r="AA496" s="167">
        <f ca="1" t="shared" si="42"/>
        <v>706.8222176543725</v>
      </c>
      <c r="AB496" s="167">
        <f ca="1" t="shared" si="43"/>
        <v>818.6542102014297</v>
      </c>
      <c r="AC496" s="167">
        <f ca="1" t="shared" si="44"/>
        <v>714.325378408132</v>
      </c>
      <c r="AD496" s="167">
        <f ca="1" t="shared" si="45"/>
        <v>1141.6024022019037</v>
      </c>
      <c r="AE496" s="167">
        <f ca="1" t="shared" si="46"/>
        <v>1070.6960693314027</v>
      </c>
      <c r="AF496" s="167">
        <f ca="1" t="shared" si="47"/>
        <v>846.3307948937348</v>
      </c>
      <c r="AG496" s="167">
        <f ca="1" t="shared" si="48"/>
        <v>296.911872170846</v>
      </c>
    </row>
    <row r="497" spans="1:33" ht="12.75">
      <c r="A497" s="403">
        <v>182</v>
      </c>
      <c r="B497" s="404" t="str">
        <f t="shared" si="38"/>
        <v>    Generar</v>
      </c>
      <c r="C497" s="404" t="str">
        <f t="shared" si="38"/>
        <v>    Generar</v>
      </c>
      <c r="D497" s="404" t="str">
        <f t="shared" si="38"/>
        <v>    Generar</v>
      </c>
      <c r="E497" s="404" t="str">
        <f t="shared" si="38"/>
        <v>    Generar</v>
      </c>
      <c r="F497" s="404" t="str">
        <f t="shared" si="37"/>
        <v>    Generar</v>
      </c>
      <c r="G497" s="404" t="str">
        <f t="shared" si="37"/>
        <v>    Generar</v>
      </c>
      <c r="H497" s="404" t="str">
        <f t="shared" si="37"/>
        <v>    Generar</v>
      </c>
      <c r="I497" s="404" t="str">
        <f t="shared" si="37"/>
        <v>    Generar</v>
      </c>
      <c r="J497" s="404" t="str">
        <f t="shared" si="36"/>
        <v>    Generar</v>
      </c>
      <c r="K497" s="404" t="str">
        <f t="shared" si="36"/>
        <v>    Generar</v>
      </c>
      <c r="X497" s="167">
        <f ca="1" t="shared" si="39"/>
        <v>1248.2928427838483</v>
      </c>
      <c r="Y497" s="167">
        <f ca="1" t="shared" si="40"/>
        <v>594.2930789613122</v>
      </c>
      <c r="Z497" s="167">
        <f ca="1" t="shared" si="41"/>
        <v>1145.7435493739313</v>
      </c>
      <c r="AA497" s="167">
        <f ca="1" t="shared" si="42"/>
        <v>1567.8359455958193</v>
      </c>
      <c r="AB497" s="167">
        <f ca="1" t="shared" si="43"/>
        <v>647.1702232873807</v>
      </c>
      <c r="AC497" s="167">
        <f ca="1" t="shared" si="44"/>
        <v>919.185637771438</v>
      </c>
      <c r="AD497" s="167">
        <f ca="1" t="shared" si="45"/>
        <v>934.8995829214861</v>
      </c>
      <c r="AE497" s="167">
        <f ca="1" t="shared" si="46"/>
        <v>841.6187067159113</v>
      </c>
      <c r="AF497" s="167">
        <f ca="1" t="shared" si="47"/>
        <v>717.2708646728894</v>
      </c>
      <c r="AG497" s="167">
        <f ca="1" t="shared" si="48"/>
        <v>771.3427184009552</v>
      </c>
    </row>
    <row r="498" spans="1:33" ht="12.75">
      <c r="A498" s="403">
        <v>183</v>
      </c>
      <c r="B498" s="404" t="str">
        <f t="shared" si="38"/>
        <v>    Generar</v>
      </c>
      <c r="C498" s="404" t="str">
        <f t="shared" si="38"/>
        <v>    Generar</v>
      </c>
      <c r="D498" s="404" t="str">
        <f t="shared" si="38"/>
        <v>    Generar</v>
      </c>
      <c r="E498" s="404" t="str">
        <f t="shared" si="38"/>
        <v>    Generar</v>
      </c>
      <c r="F498" s="404" t="str">
        <f t="shared" si="37"/>
        <v>    Generar</v>
      </c>
      <c r="G498" s="404" t="str">
        <f t="shared" si="37"/>
        <v>    Generar</v>
      </c>
      <c r="H498" s="404" t="str">
        <f t="shared" si="37"/>
        <v>    Generar</v>
      </c>
      <c r="I498" s="404" t="str">
        <f t="shared" si="37"/>
        <v>    Generar</v>
      </c>
      <c r="J498" s="404" t="str">
        <f t="shared" si="36"/>
        <v>    Generar</v>
      </c>
      <c r="K498" s="404" t="str">
        <f t="shared" si="36"/>
        <v>    Generar</v>
      </c>
      <c r="X498" s="167">
        <f ca="1" t="shared" si="39"/>
        <v>723.7404066389547</v>
      </c>
      <c r="Y498" s="167">
        <f ca="1" t="shared" si="40"/>
        <v>597.7998737461364</v>
      </c>
      <c r="Z498" s="167">
        <f ca="1" t="shared" si="41"/>
        <v>889.2892234704414</v>
      </c>
      <c r="AA498" s="167">
        <f ca="1" t="shared" si="42"/>
        <v>1100.7436426576614</v>
      </c>
      <c r="AB498" s="167">
        <f ca="1" t="shared" si="43"/>
        <v>1192.0423218568453</v>
      </c>
      <c r="AC498" s="167">
        <f ca="1" t="shared" si="44"/>
        <v>501.4054642083497</v>
      </c>
      <c r="AD498" s="167">
        <f ca="1" t="shared" si="45"/>
        <v>559.2973923688338</v>
      </c>
      <c r="AE498" s="167">
        <f ca="1" t="shared" si="46"/>
        <v>1116.6425428405955</v>
      </c>
      <c r="AF498" s="167">
        <f ca="1" t="shared" si="47"/>
        <v>1200.2093395774223</v>
      </c>
      <c r="AG498" s="167">
        <f ca="1" t="shared" si="48"/>
        <v>546.1296508096405</v>
      </c>
    </row>
    <row r="499" spans="1:33" ht="12.75">
      <c r="A499" s="403">
        <v>184</v>
      </c>
      <c r="B499" s="404" t="str">
        <f t="shared" si="38"/>
        <v>    Generar</v>
      </c>
      <c r="C499" s="404" t="str">
        <f t="shared" si="38"/>
        <v>    Generar</v>
      </c>
      <c r="D499" s="404" t="str">
        <f t="shared" si="38"/>
        <v>    Generar</v>
      </c>
      <c r="E499" s="404" t="str">
        <f t="shared" si="38"/>
        <v>    Generar</v>
      </c>
      <c r="F499" s="404" t="str">
        <f t="shared" si="37"/>
        <v>    Generar</v>
      </c>
      <c r="G499" s="404" t="str">
        <f t="shared" si="37"/>
        <v>    Generar</v>
      </c>
      <c r="H499" s="404" t="str">
        <f t="shared" si="37"/>
        <v>    Generar</v>
      </c>
      <c r="I499" s="404" t="str">
        <f t="shared" si="37"/>
        <v>    Generar</v>
      </c>
      <c r="J499" s="404" t="str">
        <f t="shared" si="36"/>
        <v>    Generar</v>
      </c>
      <c r="K499" s="404" t="str">
        <f t="shared" si="36"/>
        <v>    Generar</v>
      </c>
      <c r="X499" s="167">
        <f ca="1" t="shared" si="39"/>
        <v>575.0159340755598</v>
      </c>
      <c r="Y499" s="167">
        <f ca="1" t="shared" si="40"/>
        <v>1306.3760991506829</v>
      </c>
      <c r="Z499" s="167">
        <f ca="1" t="shared" si="41"/>
        <v>1056.6756739992236</v>
      </c>
      <c r="AA499" s="167">
        <f ca="1" t="shared" si="42"/>
        <v>736.8430667953149</v>
      </c>
      <c r="AB499" s="167">
        <f ca="1" t="shared" si="43"/>
        <v>837.3682218811492</v>
      </c>
      <c r="AC499" s="167">
        <f ca="1" t="shared" si="44"/>
        <v>463.29132181858955</v>
      </c>
      <c r="AD499" s="167">
        <f ca="1" t="shared" si="45"/>
        <v>557.8522546372001</v>
      </c>
      <c r="AE499" s="167">
        <f ca="1" t="shared" si="46"/>
        <v>1085.2858171816406</v>
      </c>
      <c r="AF499" s="167">
        <f ca="1" t="shared" si="47"/>
        <v>637.7656701609941</v>
      </c>
      <c r="AG499" s="167">
        <f ca="1" t="shared" si="48"/>
        <v>769.1672958448473</v>
      </c>
    </row>
    <row r="500" spans="1:33" ht="12.75">
      <c r="A500" s="403">
        <v>185</v>
      </c>
      <c r="B500" s="404" t="str">
        <f t="shared" si="38"/>
        <v>    Generar</v>
      </c>
      <c r="C500" s="404" t="str">
        <f t="shared" si="38"/>
        <v>    Generar</v>
      </c>
      <c r="D500" s="404" t="str">
        <f t="shared" si="38"/>
        <v>    Generar</v>
      </c>
      <c r="E500" s="404" t="str">
        <f t="shared" si="38"/>
        <v>    Generar</v>
      </c>
      <c r="F500" s="404" t="str">
        <f t="shared" si="37"/>
        <v>    Generar</v>
      </c>
      <c r="G500" s="404" t="str">
        <f t="shared" si="37"/>
        <v>    Generar</v>
      </c>
      <c r="H500" s="404" t="str">
        <f t="shared" si="37"/>
        <v>    Generar</v>
      </c>
      <c r="I500" s="404" t="str">
        <f t="shared" si="37"/>
        <v>    Generar</v>
      </c>
      <c r="J500" s="404" t="str">
        <f t="shared" si="36"/>
        <v>    Generar</v>
      </c>
      <c r="K500" s="404" t="str">
        <f t="shared" si="36"/>
        <v>    Generar</v>
      </c>
      <c r="X500" s="167">
        <f ca="1" t="shared" si="39"/>
        <v>751.5579870775234</v>
      </c>
      <c r="Y500" s="167">
        <f ca="1" t="shared" si="40"/>
        <v>637.4034319041891</v>
      </c>
      <c r="Z500" s="167">
        <f ca="1" t="shared" si="41"/>
        <v>869.3759319982454</v>
      </c>
      <c r="AA500" s="167">
        <f ca="1" t="shared" si="42"/>
        <v>955.6031614022999</v>
      </c>
      <c r="AB500" s="167">
        <f ca="1" t="shared" si="43"/>
        <v>859.3475704969211</v>
      </c>
      <c r="AC500" s="167">
        <f ca="1" t="shared" si="44"/>
        <v>423.44430833345854</v>
      </c>
      <c r="AD500" s="167">
        <f ca="1" t="shared" si="45"/>
        <v>1360.639829846442</v>
      </c>
      <c r="AE500" s="167">
        <f ca="1" t="shared" si="46"/>
        <v>446.6336700346441</v>
      </c>
      <c r="AF500" s="167">
        <f ca="1" t="shared" si="47"/>
        <v>1010.1816970710673</v>
      </c>
      <c r="AG500" s="167">
        <f ca="1" t="shared" si="48"/>
        <v>852.7162634972285</v>
      </c>
    </row>
    <row r="501" spans="1:33" ht="12.75">
      <c r="A501" s="403">
        <v>186</v>
      </c>
      <c r="B501" s="404" t="str">
        <f t="shared" si="38"/>
        <v>    Generar</v>
      </c>
      <c r="C501" s="404" t="str">
        <f t="shared" si="38"/>
        <v>    Generar</v>
      </c>
      <c r="D501" s="404" t="str">
        <f t="shared" si="38"/>
        <v>    Generar</v>
      </c>
      <c r="E501" s="404" t="str">
        <f t="shared" si="38"/>
        <v>    Generar</v>
      </c>
      <c r="F501" s="404" t="str">
        <f t="shared" si="37"/>
        <v>    Generar</v>
      </c>
      <c r="G501" s="404" t="str">
        <f t="shared" si="37"/>
        <v>    Generar</v>
      </c>
      <c r="H501" s="404" t="str">
        <f t="shared" si="37"/>
        <v>    Generar</v>
      </c>
      <c r="I501" s="404" t="str">
        <f t="shared" si="37"/>
        <v>    Generar</v>
      </c>
      <c r="J501" s="404" t="str">
        <f t="shared" si="36"/>
        <v>    Generar</v>
      </c>
      <c r="K501" s="404" t="str">
        <f t="shared" si="36"/>
        <v>    Generar</v>
      </c>
      <c r="X501" s="167">
        <f ca="1" t="shared" si="39"/>
        <v>511.5832607237213</v>
      </c>
      <c r="Y501" s="167">
        <f ca="1" t="shared" si="40"/>
        <v>585.183877547845</v>
      </c>
      <c r="Z501" s="167">
        <f ca="1" t="shared" si="41"/>
        <v>1300.6054053735597</v>
      </c>
      <c r="AA501" s="167">
        <f ca="1" t="shared" si="42"/>
        <v>775.8016176514088</v>
      </c>
      <c r="AB501" s="167">
        <f ca="1" t="shared" si="43"/>
        <v>990.629051494906</v>
      </c>
      <c r="AC501" s="167">
        <f ca="1" t="shared" si="44"/>
        <v>1386.7435285041245</v>
      </c>
      <c r="AD501" s="167">
        <f ca="1" t="shared" si="45"/>
        <v>718.7006430765001</v>
      </c>
      <c r="AE501" s="167">
        <f ca="1" t="shared" si="46"/>
        <v>916.3058293443112</v>
      </c>
      <c r="AF501" s="167">
        <f ca="1" t="shared" si="47"/>
        <v>1370.8646765311737</v>
      </c>
      <c r="AG501" s="167">
        <f ca="1" t="shared" si="48"/>
        <v>837.180788828014</v>
      </c>
    </row>
    <row r="502" spans="1:33" ht="12.75">
      <c r="A502" s="403">
        <v>187</v>
      </c>
      <c r="B502" s="404" t="str">
        <f t="shared" si="38"/>
        <v>    Generar</v>
      </c>
      <c r="C502" s="404" t="str">
        <f t="shared" si="38"/>
        <v>    Generar</v>
      </c>
      <c r="D502" s="404" t="str">
        <f t="shared" si="38"/>
        <v>    Generar</v>
      </c>
      <c r="E502" s="404" t="str">
        <f t="shared" si="38"/>
        <v>    Generar</v>
      </c>
      <c r="F502" s="404" t="str">
        <f t="shared" si="37"/>
        <v>    Generar</v>
      </c>
      <c r="G502" s="404" t="str">
        <f t="shared" si="37"/>
        <v>    Generar</v>
      </c>
      <c r="H502" s="404" t="str">
        <f t="shared" si="37"/>
        <v>    Generar</v>
      </c>
      <c r="I502" s="404" t="str">
        <f t="shared" si="37"/>
        <v>    Generar</v>
      </c>
      <c r="J502" s="404" t="str">
        <f t="shared" si="36"/>
        <v>    Generar</v>
      </c>
      <c r="K502" s="404" t="str">
        <f t="shared" si="36"/>
        <v>    Generar</v>
      </c>
      <c r="X502" s="167">
        <f ca="1" t="shared" si="39"/>
        <v>572.1351711328716</v>
      </c>
      <c r="Y502" s="167">
        <f ca="1" t="shared" si="40"/>
        <v>952.5666179987529</v>
      </c>
      <c r="Z502" s="167">
        <f ca="1" t="shared" si="41"/>
        <v>1133.6261503911437</v>
      </c>
      <c r="AA502" s="167">
        <f ca="1" t="shared" si="42"/>
        <v>218.78146548690472</v>
      </c>
      <c r="AB502" s="167">
        <f ca="1" t="shared" si="43"/>
        <v>1085.762258946872</v>
      </c>
      <c r="AC502" s="167">
        <f ca="1" t="shared" si="44"/>
        <v>744.0702984795909</v>
      </c>
      <c r="AD502" s="167">
        <f ca="1" t="shared" si="45"/>
        <v>385.54965513311953</v>
      </c>
      <c r="AE502" s="167">
        <f ca="1" t="shared" si="46"/>
        <v>870.0606523515485</v>
      </c>
      <c r="AF502" s="167">
        <f ca="1" t="shared" si="47"/>
        <v>628.3647414340776</v>
      </c>
      <c r="AG502" s="167">
        <f ca="1" t="shared" si="48"/>
        <v>1058.7070462031397</v>
      </c>
    </row>
    <row r="503" spans="1:33" ht="12.75">
      <c r="A503" s="403">
        <v>188</v>
      </c>
      <c r="B503" s="404" t="str">
        <f t="shared" si="38"/>
        <v>    Generar</v>
      </c>
      <c r="C503" s="404" t="str">
        <f t="shared" si="38"/>
        <v>    Generar</v>
      </c>
      <c r="D503" s="404" t="str">
        <f t="shared" si="38"/>
        <v>    Generar</v>
      </c>
      <c r="E503" s="404" t="str">
        <f t="shared" si="38"/>
        <v>    Generar</v>
      </c>
      <c r="F503" s="404" t="str">
        <f t="shared" si="37"/>
        <v>    Generar</v>
      </c>
      <c r="G503" s="404" t="str">
        <f t="shared" si="37"/>
        <v>    Generar</v>
      </c>
      <c r="H503" s="404" t="str">
        <f t="shared" si="37"/>
        <v>    Generar</v>
      </c>
      <c r="I503" s="404" t="str">
        <f t="shared" si="37"/>
        <v>    Generar</v>
      </c>
      <c r="J503" s="404" t="str">
        <f t="shared" si="36"/>
        <v>    Generar</v>
      </c>
      <c r="K503" s="404" t="str">
        <f t="shared" si="36"/>
        <v>    Generar</v>
      </c>
      <c r="X503" s="167">
        <f ca="1" t="shared" si="39"/>
        <v>1206.4213974329784</v>
      </c>
      <c r="Y503" s="167">
        <f ca="1" t="shared" si="40"/>
        <v>988.4891672431554</v>
      </c>
      <c r="Z503" s="167">
        <f ca="1" t="shared" si="41"/>
        <v>1266.74501916209</v>
      </c>
      <c r="AA503" s="167">
        <f ca="1" t="shared" si="42"/>
        <v>705.9808378655615</v>
      </c>
      <c r="AB503" s="167">
        <f ca="1" t="shared" si="43"/>
        <v>950.2910981698453</v>
      </c>
      <c r="AC503" s="167">
        <f ca="1" t="shared" si="44"/>
        <v>758.0528122853672</v>
      </c>
      <c r="AD503" s="167">
        <f ca="1" t="shared" si="45"/>
        <v>719.151764512965</v>
      </c>
      <c r="AE503" s="167">
        <f ca="1" t="shared" si="46"/>
        <v>981.9630267284033</v>
      </c>
      <c r="AF503" s="167">
        <f ca="1" t="shared" si="47"/>
        <v>1087.6977160810675</v>
      </c>
      <c r="AG503" s="167">
        <f ca="1" t="shared" si="48"/>
        <v>1346.0214574640063</v>
      </c>
    </row>
    <row r="504" spans="1:33" ht="12.75">
      <c r="A504" s="403">
        <v>189</v>
      </c>
      <c r="B504" s="404" t="str">
        <f t="shared" si="38"/>
        <v>    Generar</v>
      </c>
      <c r="C504" s="404" t="str">
        <f t="shared" si="38"/>
        <v>    Generar</v>
      </c>
      <c r="D504" s="404" t="str">
        <f t="shared" si="38"/>
        <v>    Generar</v>
      </c>
      <c r="E504" s="404" t="str">
        <f t="shared" si="38"/>
        <v>    Generar</v>
      </c>
      <c r="F504" s="404" t="str">
        <f t="shared" si="37"/>
        <v>    Generar</v>
      </c>
      <c r="G504" s="404" t="str">
        <f t="shared" si="37"/>
        <v>    Generar</v>
      </c>
      <c r="H504" s="404" t="str">
        <f t="shared" si="37"/>
        <v>    Generar</v>
      </c>
      <c r="I504" s="404" t="str">
        <f t="shared" si="37"/>
        <v>    Generar</v>
      </c>
      <c r="J504" s="404" t="str">
        <f t="shared" si="36"/>
        <v>    Generar</v>
      </c>
      <c r="K504" s="404" t="str">
        <f t="shared" si="36"/>
        <v>    Generar</v>
      </c>
      <c r="X504" s="167">
        <f ca="1" t="shared" si="39"/>
        <v>1213.643175642003</v>
      </c>
      <c r="Y504" s="167">
        <f ca="1" t="shared" si="40"/>
        <v>1038.154213531268</v>
      </c>
      <c r="Z504" s="167">
        <f ca="1" t="shared" si="41"/>
        <v>874.7023383069039</v>
      </c>
      <c r="AA504" s="167">
        <f ca="1" t="shared" si="42"/>
        <v>1361.918190044429</v>
      </c>
      <c r="AB504" s="167">
        <f ca="1" t="shared" si="43"/>
        <v>455.6620539354414</v>
      </c>
      <c r="AC504" s="167">
        <f ca="1" t="shared" si="44"/>
        <v>597.2006643162075</v>
      </c>
      <c r="AD504" s="167">
        <f ca="1" t="shared" si="45"/>
        <v>951.7734260821776</v>
      </c>
      <c r="AE504" s="167">
        <f ca="1" t="shared" si="46"/>
        <v>1073.3838021814825</v>
      </c>
      <c r="AF504" s="167">
        <f ca="1" t="shared" si="47"/>
        <v>1154.805239311777</v>
      </c>
      <c r="AG504" s="167">
        <f ca="1" t="shared" si="48"/>
        <v>687.9442790904313</v>
      </c>
    </row>
    <row r="505" spans="1:33" ht="12.75">
      <c r="A505" s="403">
        <v>190</v>
      </c>
      <c r="B505" s="404" t="str">
        <f t="shared" si="38"/>
        <v>    Generar</v>
      </c>
      <c r="C505" s="404" t="str">
        <f t="shared" si="38"/>
        <v>    Generar</v>
      </c>
      <c r="D505" s="404" t="str">
        <f t="shared" si="38"/>
        <v>    Generar</v>
      </c>
      <c r="E505" s="404" t="str">
        <f t="shared" si="38"/>
        <v>    Generar</v>
      </c>
      <c r="F505" s="404" t="str">
        <f t="shared" si="37"/>
        <v>    Generar</v>
      </c>
      <c r="G505" s="404" t="str">
        <f t="shared" si="37"/>
        <v>    Generar</v>
      </c>
      <c r="H505" s="404" t="str">
        <f t="shared" si="37"/>
        <v>    Generar</v>
      </c>
      <c r="I505" s="404" t="str">
        <f t="shared" si="37"/>
        <v>    Generar</v>
      </c>
      <c r="J505" s="404" t="str">
        <f t="shared" si="36"/>
        <v>    Generar</v>
      </c>
      <c r="K505" s="404" t="str">
        <f t="shared" si="36"/>
        <v>    Generar</v>
      </c>
      <c r="X505" s="167">
        <f ca="1" t="shared" si="39"/>
        <v>961.4197642746872</v>
      </c>
      <c r="Y505" s="167">
        <f ca="1" t="shared" si="40"/>
        <v>759.1824325981214</v>
      </c>
      <c r="Z505" s="167">
        <f ca="1" t="shared" si="41"/>
        <v>616.9039286872919</v>
      </c>
      <c r="AA505" s="167">
        <f ca="1" t="shared" si="42"/>
        <v>1182.3225502550513</v>
      </c>
      <c r="AB505" s="167">
        <f ca="1" t="shared" si="43"/>
        <v>1067.5786002436978</v>
      </c>
      <c r="AC505" s="167">
        <f ca="1" t="shared" si="44"/>
        <v>815.1875466869024</v>
      </c>
      <c r="AD505" s="167">
        <f ca="1" t="shared" si="45"/>
        <v>966.459672699131</v>
      </c>
      <c r="AE505" s="167">
        <f ca="1" t="shared" si="46"/>
        <v>996.4747304756031</v>
      </c>
      <c r="AF505" s="167">
        <f ca="1" t="shared" si="47"/>
        <v>943.5780587717738</v>
      </c>
      <c r="AG505" s="167">
        <f ca="1" t="shared" si="48"/>
        <v>531.7666424458771</v>
      </c>
    </row>
    <row r="506" spans="1:33" ht="12.75">
      <c r="A506" s="403">
        <v>191</v>
      </c>
      <c r="B506" s="404" t="str">
        <f t="shared" si="38"/>
        <v>    Generar</v>
      </c>
      <c r="C506" s="404" t="str">
        <f t="shared" si="38"/>
        <v>    Generar</v>
      </c>
      <c r="D506" s="404" t="str">
        <f t="shared" si="38"/>
        <v>    Generar</v>
      </c>
      <c r="E506" s="404" t="str">
        <f t="shared" si="38"/>
        <v>    Generar</v>
      </c>
      <c r="F506" s="404" t="str">
        <f t="shared" si="37"/>
        <v>    Generar</v>
      </c>
      <c r="G506" s="404" t="str">
        <f t="shared" si="37"/>
        <v>    Generar</v>
      </c>
      <c r="H506" s="404" t="str">
        <f t="shared" si="37"/>
        <v>    Generar</v>
      </c>
      <c r="I506" s="404" t="str">
        <f aca="true" t="shared" si="49" ref="I506:I520">IF($D$311=1,ROUND(AE506,$D$310),"    Generar")</f>
        <v>    Generar</v>
      </c>
      <c r="J506" s="404" t="str">
        <f aca="true" t="shared" si="50" ref="J506:J520">IF($D$311=1,ROUND(AF506,$D$310),"    Generar")</f>
        <v>    Generar</v>
      </c>
      <c r="K506" s="404" t="str">
        <f aca="true" t="shared" si="51" ref="K506:K520">IF($D$311=1,ROUND(AG506,$D$310),"    Generar")</f>
        <v>    Generar</v>
      </c>
      <c r="X506" s="167">
        <f ca="1" t="shared" si="39"/>
        <v>644.389269450221</v>
      </c>
      <c r="Y506" s="167">
        <f ca="1" t="shared" si="40"/>
        <v>775.8691629206826</v>
      </c>
      <c r="Z506" s="167">
        <f ca="1" t="shared" si="41"/>
        <v>1225.2037158783608</v>
      </c>
      <c r="AA506" s="167">
        <f ca="1" t="shared" si="42"/>
        <v>450.3795683999622</v>
      </c>
      <c r="AB506" s="167">
        <f ca="1" t="shared" si="43"/>
        <v>1105.2070318392696</v>
      </c>
      <c r="AC506" s="167">
        <f ca="1" t="shared" si="44"/>
        <v>888.7829480214614</v>
      </c>
      <c r="AD506" s="167">
        <f ca="1" t="shared" si="45"/>
        <v>1060.604913904028</v>
      </c>
      <c r="AE506" s="167">
        <f ca="1" t="shared" si="46"/>
        <v>738.4183328098618</v>
      </c>
      <c r="AF506" s="167">
        <f ca="1" t="shared" si="47"/>
        <v>1128.825735230213</v>
      </c>
      <c r="AG506" s="167">
        <f ca="1" t="shared" si="48"/>
        <v>1095.7524797021915</v>
      </c>
    </row>
    <row r="507" spans="1:33" ht="12.75">
      <c r="A507" s="403">
        <v>192</v>
      </c>
      <c r="B507" s="404" t="str">
        <f t="shared" si="38"/>
        <v>    Generar</v>
      </c>
      <c r="C507" s="404" t="str">
        <f t="shared" si="38"/>
        <v>    Generar</v>
      </c>
      <c r="D507" s="404" t="str">
        <f t="shared" si="38"/>
        <v>    Generar</v>
      </c>
      <c r="E507" s="404" t="str">
        <f t="shared" si="38"/>
        <v>    Generar</v>
      </c>
      <c r="F507" s="404" t="str">
        <f t="shared" si="37"/>
        <v>    Generar</v>
      </c>
      <c r="G507" s="404" t="str">
        <f t="shared" si="37"/>
        <v>    Generar</v>
      </c>
      <c r="H507" s="404" t="str">
        <f t="shared" si="37"/>
        <v>    Generar</v>
      </c>
      <c r="I507" s="404" t="str">
        <f t="shared" si="49"/>
        <v>    Generar</v>
      </c>
      <c r="J507" s="404" t="str">
        <f t="shared" si="50"/>
        <v>    Generar</v>
      </c>
      <c r="K507" s="404" t="str">
        <f t="shared" si="51"/>
        <v>    Generar</v>
      </c>
      <c r="X507" s="167">
        <f ca="1" t="shared" si="39"/>
        <v>907.9934121245972</v>
      </c>
      <c r="Y507" s="167">
        <f ca="1" t="shared" si="40"/>
        <v>636.88280525673</v>
      </c>
      <c r="Z507" s="167">
        <f ca="1" t="shared" si="41"/>
        <v>1298.1653704233922</v>
      </c>
      <c r="AA507" s="167">
        <f ca="1" t="shared" si="42"/>
        <v>879.9405987983902</v>
      </c>
      <c r="AB507" s="167">
        <f ca="1" t="shared" si="43"/>
        <v>708.9134550605738</v>
      </c>
      <c r="AC507" s="167">
        <f ca="1" t="shared" si="44"/>
        <v>764.7827103651434</v>
      </c>
      <c r="AD507" s="167">
        <f ca="1" t="shared" si="45"/>
        <v>582.2411367530094</v>
      </c>
      <c r="AE507" s="167">
        <f ca="1" t="shared" si="46"/>
        <v>1046.1698126552524</v>
      </c>
      <c r="AF507" s="167">
        <f ca="1" t="shared" si="47"/>
        <v>504.096047800878</v>
      </c>
      <c r="AG507" s="167">
        <f ca="1" t="shared" si="48"/>
        <v>624.5433226044197</v>
      </c>
    </row>
    <row r="508" spans="1:33" ht="12.75">
      <c r="A508" s="403">
        <v>193</v>
      </c>
      <c r="B508" s="404" t="str">
        <f t="shared" si="38"/>
        <v>    Generar</v>
      </c>
      <c r="C508" s="404" t="str">
        <f t="shared" si="38"/>
        <v>    Generar</v>
      </c>
      <c r="D508" s="404" t="str">
        <f t="shared" si="38"/>
        <v>    Generar</v>
      </c>
      <c r="E508" s="404" t="str">
        <f>IF($D$311=1,ROUND(AA508,$D$310),"    Generar")</f>
        <v>    Generar</v>
      </c>
      <c r="F508" s="404" t="str">
        <f>IF($D$311=1,ROUND(AB508,$D$310),"    Generar")</f>
        <v>    Generar</v>
      </c>
      <c r="G508" s="404" t="str">
        <f>IF($D$311=1,ROUND(AC508,$D$310),"    Generar")</f>
        <v>    Generar</v>
      </c>
      <c r="H508" s="404" t="str">
        <f>IF($D$311=1,ROUND(AD508,$D$310),"    Generar")</f>
        <v>    Generar</v>
      </c>
      <c r="I508" s="404" t="str">
        <f t="shared" si="49"/>
        <v>    Generar</v>
      </c>
      <c r="J508" s="404" t="str">
        <f t="shared" si="50"/>
        <v>    Generar</v>
      </c>
      <c r="K508" s="404" t="str">
        <f t="shared" si="51"/>
        <v>    Generar</v>
      </c>
      <c r="X508" s="167">
        <f ca="1" t="shared" si="39"/>
        <v>786.4646108369577</v>
      </c>
      <c r="Y508" s="167">
        <f ca="1" t="shared" si="40"/>
        <v>839.0210992692558</v>
      </c>
      <c r="Z508" s="167">
        <f ca="1" t="shared" si="41"/>
        <v>933.0931061580304</v>
      </c>
      <c r="AA508" s="167">
        <f ca="1" t="shared" si="42"/>
        <v>872.4578278615431</v>
      </c>
      <c r="AB508" s="167">
        <f ca="1" t="shared" si="43"/>
        <v>1132.543122815322</v>
      </c>
      <c r="AC508" s="167">
        <f ca="1" t="shared" si="44"/>
        <v>776.4933967524128</v>
      </c>
      <c r="AD508" s="167">
        <f ca="1" t="shared" si="45"/>
        <v>720.7282635194966</v>
      </c>
      <c r="AE508" s="167">
        <f ca="1" t="shared" si="46"/>
        <v>1582.0260074579978</v>
      </c>
      <c r="AF508" s="167">
        <f ca="1" t="shared" si="47"/>
        <v>743.9278979391288</v>
      </c>
      <c r="AG508" s="167">
        <f ca="1" t="shared" si="48"/>
        <v>1019.030888487197</v>
      </c>
    </row>
    <row r="509" spans="1:33" ht="12.75">
      <c r="A509" s="403">
        <v>194</v>
      </c>
      <c r="B509" s="404" t="str">
        <f aca="true" t="shared" si="52" ref="B509:F569">IF($D$311=1,ROUND(X509,$D$310),"    Generar")</f>
        <v>    Generar</v>
      </c>
      <c r="C509" s="404" t="str">
        <f t="shared" si="52"/>
        <v>    Generar</v>
      </c>
      <c r="D509" s="404" t="str">
        <f t="shared" si="52"/>
        <v>    Generar</v>
      </c>
      <c r="E509" s="404" t="str">
        <f t="shared" si="52"/>
        <v>    Generar</v>
      </c>
      <c r="F509" s="404" t="str">
        <f t="shared" si="52"/>
        <v>    Generar</v>
      </c>
      <c r="G509" s="404" t="str">
        <f aca="true" t="shared" si="53" ref="G509:G520">IF($D$311=1,ROUND(AC509,$D$310),"    Generar")</f>
        <v>    Generar</v>
      </c>
      <c r="H509" s="404" t="str">
        <f aca="true" t="shared" si="54" ref="H509:H520">IF($D$311=1,ROUND(AD509,$D$310),"    Generar")</f>
        <v>    Generar</v>
      </c>
      <c r="I509" s="404" t="str">
        <f t="shared" si="49"/>
        <v>    Generar</v>
      </c>
      <c r="J509" s="404" t="str">
        <f t="shared" si="50"/>
        <v>    Generar</v>
      </c>
      <c r="K509" s="404" t="str">
        <f t="shared" si="51"/>
        <v>    Generar</v>
      </c>
      <c r="X509" s="167">
        <f aca="true" ca="1" t="shared" si="55" ref="X509:X568">$D$299+$D$309*NORMSINV(RAND())</f>
        <v>839.3102917628596</v>
      </c>
      <c r="Y509" s="167">
        <f aca="true" ca="1" t="shared" si="56" ref="Y509:Y572">$D$300+$D$309*NORMSINV(RAND())</f>
        <v>852.3089538469856</v>
      </c>
      <c r="Z509" s="167">
        <f aca="true" ca="1" t="shared" si="57" ref="Z509:Z572">$D$301+$D$309*NORMSINV(RAND())</f>
        <v>690.7525568984513</v>
      </c>
      <c r="AA509" s="167">
        <f aca="true" ca="1" t="shared" si="58" ref="AA509:AA572">$D$302+$D$309*NORMSINV(RAND())</f>
        <v>622.9165978611129</v>
      </c>
      <c r="AB509" s="167">
        <f aca="true" ca="1" t="shared" si="59" ref="AB509:AB572">$D$303+$D$309*NORMSINV(RAND())</f>
        <v>1086.2452260137327</v>
      </c>
      <c r="AC509" s="167">
        <f aca="true" ca="1" t="shared" si="60" ref="AC509:AC572">$D$304+$D$309*NORMSINV(RAND())</f>
        <v>610.0213084555138</v>
      </c>
      <c r="AD509" s="167">
        <f aca="true" ca="1" t="shared" si="61" ref="AD509:AD572">$D$305+$D$309*NORMSINV(RAND())</f>
        <v>972.5783854701964</v>
      </c>
      <c r="AE509" s="167">
        <f aca="true" ca="1" t="shared" si="62" ref="AE509:AE572">$D$306+$D$309*NORMSINV(RAND())</f>
        <v>534.4678184499805</v>
      </c>
      <c r="AF509" s="167">
        <f aca="true" ca="1" t="shared" si="63" ref="AF509:AF572">$D$307+$D$309*NORMSINV(RAND())</f>
        <v>1114.2672526343529</v>
      </c>
      <c r="AG509" s="167">
        <f aca="true" ca="1" t="shared" si="64" ref="AG509:AG572">$D$308+$D$309*NORMSINV(RAND())</f>
        <v>948.8192321729802</v>
      </c>
    </row>
    <row r="510" spans="1:33" ht="12.75">
      <c r="A510" s="403">
        <v>195</v>
      </c>
      <c r="B510" s="404" t="str">
        <f t="shared" si="52"/>
        <v>    Generar</v>
      </c>
      <c r="C510" s="404" t="str">
        <f t="shared" si="52"/>
        <v>    Generar</v>
      </c>
      <c r="D510" s="404" t="str">
        <f t="shared" si="52"/>
        <v>    Generar</v>
      </c>
      <c r="E510" s="404" t="str">
        <f t="shared" si="52"/>
        <v>    Generar</v>
      </c>
      <c r="F510" s="404" t="str">
        <f t="shared" si="52"/>
        <v>    Generar</v>
      </c>
      <c r="G510" s="404" t="str">
        <f t="shared" si="53"/>
        <v>    Generar</v>
      </c>
      <c r="H510" s="404" t="str">
        <f t="shared" si="54"/>
        <v>    Generar</v>
      </c>
      <c r="I510" s="404" t="str">
        <f t="shared" si="49"/>
        <v>    Generar</v>
      </c>
      <c r="J510" s="404" t="str">
        <f t="shared" si="50"/>
        <v>    Generar</v>
      </c>
      <c r="K510" s="404" t="str">
        <f t="shared" si="51"/>
        <v>    Generar</v>
      </c>
      <c r="X510" s="167">
        <f ca="1" t="shared" si="55"/>
        <v>980.8565553416751</v>
      </c>
      <c r="Y510" s="167">
        <f ca="1" t="shared" si="56"/>
        <v>631.4956036346466</v>
      </c>
      <c r="Z510" s="167">
        <f ca="1" t="shared" si="57"/>
        <v>1245.7596176466589</v>
      </c>
      <c r="AA510" s="167">
        <f ca="1" t="shared" si="58"/>
        <v>604.7771825911409</v>
      </c>
      <c r="AB510" s="167">
        <f ca="1" t="shared" si="59"/>
        <v>1112.695270309195</v>
      </c>
      <c r="AC510" s="167">
        <f ca="1" t="shared" si="60"/>
        <v>241.93025442211712</v>
      </c>
      <c r="AD510" s="167">
        <f ca="1" t="shared" si="61"/>
        <v>619.8617097822298</v>
      </c>
      <c r="AE510" s="167">
        <f ca="1" t="shared" si="62"/>
        <v>1312.4326964166194</v>
      </c>
      <c r="AF510" s="167">
        <f ca="1" t="shared" si="63"/>
        <v>792.4353274353231</v>
      </c>
      <c r="AG510" s="167">
        <f ca="1" t="shared" si="64"/>
        <v>885.1767584245284</v>
      </c>
    </row>
    <row r="511" spans="1:33" ht="12.75">
      <c r="A511" s="403">
        <v>196</v>
      </c>
      <c r="B511" s="404" t="str">
        <f t="shared" si="52"/>
        <v>    Generar</v>
      </c>
      <c r="C511" s="404" t="str">
        <f t="shared" si="52"/>
        <v>    Generar</v>
      </c>
      <c r="D511" s="404" t="str">
        <f t="shared" si="52"/>
        <v>    Generar</v>
      </c>
      <c r="E511" s="404" t="str">
        <f t="shared" si="52"/>
        <v>    Generar</v>
      </c>
      <c r="F511" s="404" t="str">
        <f t="shared" si="52"/>
        <v>    Generar</v>
      </c>
      <c r="G511" s="404" t="str">
        <f t="shared" si="53"/>
        <v>    Generar</v>
      </c>
      <c r="H511" s="404" t="str">
        <f t="shared" si="54"/>
        <v>    Generar</v>
      </c>
      <c r="I511" s="404" t="str">
        <f t="shared" si="49"/>
        <v>    Generar</v>
      </c>
      <c r="J511" s="404" t="str">
        <f t="shared" si="50"/>
        <v>    Generar</v>
      </c>
      <c r="K511" s="404" t="str">
        <f t="shared" si="51"/>
        <v>    Generar</v>
      </c>
      <c r="X511" s="167">
        <f ca="1" t="shared" si="55"/>
        <v>1134.4113281875884</v>
      </c>
      <c r="Y511" s="167">
        <f ca="1" t="shared" si="56"/>
        <v>541.5582430904444</v>
      </c>
      <c r="Z511" s="167">
        <f ca="1" t="shared" si="57"/>
        <v>842.3919931396601</v>
      </c>
      <c r="AA511" s="167">
        <f ca="1" t="shared" si="58"/>
        <v>808.511486646068</v>
      </c>
      <c r="AB511" s="167">
        <f ca="1" t="shared" si="59"/>
        <v>372.1164155635946</v>
      </c>
      <c r="AC511" s="167">
        <f ca="1" t="shared" si="60"/>
        <v>1312.9313451676776</v>
      </c>
      <c r="AD511" s="167">
        <f ca="1" t="shared" si="61"/>
        <v>699.1182180055856</v>
      </c>
      <c r="AE511" s="167">
        <f ca="1" t="shared" si="62"/>
        <v>786.9749762259585</v>
      </c>
      <c r="AF511" s="167">
        <f ca="1" t="shared" si="63"/>
        <v>1015.4052830067378</v>
      </c>
      <c r="AG511" s="167">
        <f ca="1" t="shared" si="64"/>
        <v>903.1880248171245</v>
      </c>
    </row>
    <row r="512" spans="1:33" ht="12.75">
      <c r="A512" s="403">
        <v>197</v>
      </c>
      <c r="B512" s="404" t="str">
        <f t="shared" si="52"/>
        <v>    Generar</v>
      </c>
      <c r="C512" s="404" t="str">
        <f t="shared" si="52"/>
        <v>    Generar</v>
      </c>
      <c r="D512" s="404" t="str">
        <f t="shared" si="52"/>
        <v>    Generar</v>
      </c>
      <c r="E512" s="404" t="str">
        <f t="shared" si="52"/>
        <v>    Generar</v>
      </c>
      <c r="F512" s="404" t="str">
        <f t="shared" si="52"/>
        <v>    Generar</v>
      </c>
      <c r="G512" s="404" t="str">
        <f t="shared" si="53"/>
        <v>    Generar</v>
      </c>
      <c r="H512" s="404" t="str">
        <f t="shared" si="54"/>
        <v>    Generar</v>
      </c>
      <c r="I512" s="404" t="str">
        <f t="shared" si="49"/>
        <v>    Generar</v>
      </c>
      <c r="J512" s="404" t="str">
        <f t="shared" si="50"/>
        <v>    Generar</v>
      </c>
      <c r="K512" s="404" t="str">
        <f t="shared" si="51"/>
        <v>    Generar</v>
      </c>
      <c r="X512" s="167">
        <f ca="1" t="shared" si="55"/>
        <v>504.26315858196506</v>
      </c>
      <c r="Y512" s="167">
        <f ca="1" t="shared" si="56"/>
        <v>896.5099558797772</v>
      </c>
      <c r="Z512" s="167">
        <f ca="1" t="shared" si="57"/>
        <v>893.9850459333255</v>
      </c>
      <c r="AA512" s="167">
        <f ca="1" t="shared" si="58"/>
        <v>919.3451630843966</v>
      </c>
      <c r="AB512" s="167">
        <f ca="1" t="shared" si="59"/>
        <v>790.4412278455055</v>
      </c>
      <c r="AC512" s="167">
        <f ca="1" t="shared" si="60"/>
        <v>1046.6708880243887</v>
      </c>
      <c r="AD512" s="167">
        <f ca="1" t="shared" si="61"/>
        <v>924.1596003616056</v>
      </c>
      <c r="AE512" s="167">
        <f ca="1" t="shared" si="62"/>
        <v>431.21537162683643</v>
      </c>
      <c r="AF512" s="167">
        <f ca="1" t="shared" si="63"/>
        <v>564.9892159822653</v>
      </c>
      <c r="AG512" s="167">
        <f ca="1" t="shared" si="64"/>
        <v>1329.4298121214497</v>
      </c>
    </row>
    <row r="513" spans="1:33" ht="12.75">
      <c r="A513" s="403">
        <v>198</v>
      </c>
      <c r="B513" s="404" t="str">
        <f t="shared" si="52"/>
        <v>    Generar</v>
      </c>
      <c r="C513" s="404" t="str">
        <f t="shared" si="52"/>
        <v>    Generar</v>
      </c>
      <c r="D513" s="404" t="str">
        <f t="shared" si="52"/>
        <v>    Generar</v>
      </c>
      <c r="E513" s="404" t="str">
        <f t="shared" si="52"/>
        <v>    Generar</v>
      </c>
      <c r="F513" s="404" t="str">
        <f t="shared" si="52"/>
        <v>    Generar</v>
      </c>
      <c r="G513" s="404" t="str">
        <f t="shared" si="53"/>
        <v>    Generar</v>
      </c>
      <c r="H513" s="404" t="str">
        <f t="shared" si="54"/>
        <v>    Generar</v>
      </c>
      <c r="I513" s="404" t="str">
        <f t="shared" si="49"/>
        <v>    Generar</v>
      </c>
      <c r="J513" s="404" t="str">
        <f t="shared" si="50"/>
        <v>    Generar</v>
      </c>
      <c r="K513" s="404" t="str">
        <f t="shared" si="51"/>
        <v>    Generar</v>
      </c>
      <c r="X513" s="167">
        <f ca="1" t="shared" si="55"/>
        <v>877.4433419211624</v>
      </c>
      <c r="Y513" s="167">
        <f ca="1" t="shared" si="56"/>
        <v>1609.2872123154648</v>
      </c>
      <c r="Z513" s="167">
        <f ca="1" t="shared" si="57"/>
        <v>635.6081328493367</v>
      </c>
      <c r="AA513" s="167">
        <f ca="1" t="shared" si="58"/>
        <v>213.51452858959283</v>
      </c>
      <c r="AB513" s="167">
        <f ca="1" t="shared" si="59"/>
        <v>851.3126677410431</v>
      </c>
      <c r="AC513" s="167">
        <f ca="1" t="shared" si="60"/>
        <v>524.1543502128854</v>
      </c>
      <c r="AD513" s="167">
        <f ca="1" t="shared" si="61"/>
        <v>628.1388912483806</v>
      </c>
      <c r="AE513" s="167">
        <f ca="1" t="shared" si="62"/>
        <v>952.5729885570499</v>
      </c>
      <c r="AF513" s="167">
        <f ca="1" t="shared" si="63"/>
        <v>1335.129483943264</v>
      </c>
      <c r="AG513" s="167">
        <f ca="1" t="shared" si="64"/>
        <v>668.1900521245825</v>
      </c>
    </row>
    <row r="514" spans="1:33" ht="12.75">
      <c r="A514" s="403">
        <v>199</v>
      </c>
      <c r="B514" s="404" t="str">
        <f t="shared" si="52"/>
        <v>    Generar</v>
      </c>
      <c r="C514" s="404" t="str">
        <f t="shared" si="52"/>
        <v>    Generar</v>
      </c>
      <c r="D514" s="404" t="str">
        <f t="shared" si="52"/>
        <v>    Generar</v>
      </c>
      <c r="E514" s="404" t="str">
        <f t="shared" si="52"/>
        <v>    Generar</v>
      </c>
      <c r="F514" s="404" t="str">
        <f t="shared" si="52"/>
        <v>    Generar</v>
      </c>
      <c r="G514" s="404" t="str">
        <f t="shared" si="53"/>
        <v>    Generar</v>
      </c>
      <c r="H514" s="404" t="str">
        <f t="shared" si="54"/>
        <v>    Generar</v>
      </c>
      <c r="I514" s="404" t="str">
        <f t="shared" si="49"/>
        <v>    Generar</v>
      </c>
      <c r="J514" s="404" t="str">
        <f t="shared" si="50"/>
        <v>    Generar</v>
      </c>
      <c r="K514" s="404" t="str">
        <f t="shared" si="51"/>
        <v>    Generar</v>
      </c>
      <c r="X514" s="167">
        <f ca="1" t="shared" si="55"/>
        <v>668.5061165636453</v>
      </c>
      <c r="Y514" s="167">
        <f ca="1" t="shared" si="56"/>
        <v>828.2535526886182</v>
      </c>
      <c r="Z514" s="167">
        <f ca="1" t="shared" si="57"/>
        <v>1073.1463155665224</v>
      </c>
      <c r="AA514" s="167">
        <f ca="1" t="shared" si="58"/>
        <v>714.7458732079328</v>
      </c>
      <c r="AB514" s="167">
        <f ca="1" t="shared" si="59"/>
        <v>1011.6637947568582</v>
      </c>
      <c r="AC514" s="167">
        <f ca="1" t="shared" si="60"/>
        <v>981.9936007654402</v>
      </c>
      <c r="AD514" s="167">
        <f ca="1" t="shared" si="61"/>
        <v>698.3402066846431</v>
      </c>
      <c r="AE514" s="167">
        <f ca="1" t="shared" si="62"/>
        <v>324.55971571168675</v>
      </c>
      <c r="AF514" s="167">
        <f ca="1" t="shared" si="63"/>
        <v>1042.8055445141306</v>
      </c>
      <c r="AG514" s="167">
        <f ca="1" t="shared" si="64"/>
        <v>1265.7520080738932</v>
      </c>
    </row>
    <row r="515" spans="1:33" ht="12.75">
      <c r="A515" s="403">
        <v>200</v>
      </c>
      <c r="B515" s="404" t="str">
        <f t="shared" si="52"/>
        <v>    Generar</v>
      </c>
      <c r="C515" s="404" t="str">
        <f t="shared" si="52"/>
        <v>    Generar</v>
      </c>
      <c r="D515" s="404" t="str">
        <f t="shared" si="52"/>
        <v>    Generar</v>
      </c>
      <c r="E515" s="404" t="str">
        <f t="shared" si="52"/>
        <v>    Generar</v>
      </c>
      <c r="F515" s="404" t="str">
        <f t="shared" si="52"/>
        <v>    Generar</v>
      </c>
      <c r="G515" s="404" t="str">
        <f t="shared" si="53"/>
        <v>    Generar</v>
      </c>
      <c r="H515" s="404" t="str">
        <f t="shared" si="54"/>
        <v>    Generar</v>
      </c>
      <c r="I515" s="404" t="str">
        <f t="shared" si="49"/>
        <v>    Generar</v>
      </c>
      <c r="J515" s="404" t="str">
        <f t="shared" si="50"/>
        <v>    Generar</v>
      </c>
      <c r="K515" s="404" t="str">
        <f t="shared" si="51"/>
        <v>    Generar</v>
      </c>
      <c r="X515" s="167">
        <f ca="1" t="shared" si="55"/>
        <v>990.1694998398197</v>
      </c>
      <c r="Y515" s="167">
        <f ca="1" t="shared" si="56"/>
        <v>946.7402498746476</v>
      </c>
      <c r="Z515" s="167">
        <f ca="1" t="shared" si="57"/>
        <v>1072.4789670157766</v>
      </c>
      <c r="AA515" s="167">
        <f ca="1" t="shared" si="58"/>
        <v>987.0002586339782</v>
      </c>
      <c r="AB515" s="167">
        <f ca="1" t="shared" si="59"/>
        <v>704.42366759943</v>
      </c>
      <c r="AC515" s="167">
        <f ca="1" t="shared" si="60"/>
        <v>784.5773849684233</v>
      </c>
      <c r="AD515" s="167">
        <f ca="1" t="shared" si="61"/>
        <v>1081.584855566896</v>
      </c>
      <c r="AE515" s="167">
        <f ca="1" t="shared" si="62"/>
        <v>926.3719790602233</v>
      </c>
      <c r="AF515" s="167">
        <f ca="1" t="shared" si="63"/>
        <v>599.2177962990816</v>
      </c>
      <c r="AG515" s="167">
        <f ca="1" t="shared" si="64"/>
        <v>886.505668272477</v>
      </c>
    </row>
    <row r="516" spans="1:33" ht="12.75">
      <c r="A516" s="403">
        <v>201</v>
      </c>
      <c r="B516" s="404" t="str">
        <f t="shared" si="52"/>
        <v>    Generar</v>
      </c>
      <c r="C516" s="404" t="str">
        <f t="shared" si="52"/>
        <v>    Generar</v>
      </c>
      <c r="D516" s="404" t="str">
        <f t="shared" si="52"/>
        <v>    Generar</v>
      </c>
      <c r="E516" s="404" t="str">
        <f t="shared" si="52"/>
        <v>    Generar</v>
      </c>
      <c r="F516" s="404" t="str">
        <f t="shared" si="52"/>
        <v>    Generar</v>
      </c>
      <c r="G516" s="404" t="str">
        <f t="shared" si="53"/>
        <v>    Generar</v>
      </c>
      <c r="H516" s="404" t="str">
        <f t="shared" si="54"/>
        <v>    Generar</v>
      </c>
      <c r="I516" s="404" t="str">
        <f t="shared" si="49"/>
        <v>    Generar</v>
      </c>
      <c r="J516" s="404" t="str">
        <f t="shared" si="50"/>
        <v>    Generar</v>
      </c>
      <c r="K516" s="404" t="str">
        <f t="shared" si="51"/>
        <v>    Generar</v>
      </c>
      <c r="X516" s="167">
        <f ca="1" t="shared" si="55"/>
        <v>467.4181904265984</v>
      </c>
      <c r="Y516" s="167">
        <f ca="1" t="shared" si="56"/>
        <v>941.6893694824345</v>
      </c>
      <c r="Z516" s="167">
        <f ca="1" t="shared" si="57"/>
        <v>1204.3203240071352</v>
      </c>
      <c r="AA516" s="167">
        <f ca="1" t="shared" si="58"/>
        <v>1470.1365172549613</v>
      </c>
      <c r="AB516" s="167">
        <f ca="1" t="shared" si="59"/>
        <v>1109.56214884821</v>
      </c>
      <c r="AC516" s="167">
        <f ca="1" t="shared" si="60"/>
        <v>942.6876701943299</v>
      </c>
      <c r="AD516" s="167">
        <f ca="1" t="shared" si="61"/>
        <v>181.3480564565749</v>
      </c>
      <c r="AE516" s="167">
        <f ca="1" t="shared" si="62"/>
        <v>568.7809120519988</v>
      </c>
      <c r="AF516" s="167">
        <f ca="1" t="shared" si="63"/>
        <v>1189.9735277882908</v>
      </c>
      <c r="AG516" s="167">
        <f ca="1" t="shared" si="64"/>
        <v>626.323726404471</v>
      </c>
    </row>
    <row r="517" spans="1:33" ht="12.75">
      <c r="A517" s="403">
        <v>202</v>
      </c>
      <c r="B517" s="404" t="str">
        <f t="shared" si="52"/>
        <v>    Generar</v>
      </c>
      <c r="C517" s="404" t="str">
        <f t="shared" si="52"/>
        <v>    Generar</v>
      </c>
      <c r="D517" s="404" t="str">
        <f t="shared" si="52"/>
        <v>    Generar</v>
      </c>
      <c r="E517" s="404" t="str">
        <f t="shared" si="52"/>
        <v>    Generar</v>
      </c>
      <c r="F517" s="404" t="str">
        <f t="shared" si="52"/>
        <v>    Generar</v>
      </c>
      <c r="G517" s="404" t="str">
        <f t="shared" si="53"/>
        <v>    Generar</v>
      </c>
      <c r="H517" s="404" t="str">
        <f t="shared" si="54"/>
        <v>    Generar</v>
      </c>
      <c r="I517" s="404" t="str">
        <f t="shared" si="49"/>
        <v>    Generar</v>
      </c>
      <c r="J517" s="404" t="str">
        <f t="shared" si="50"/>
        <v>    Generar</v>
      </c>
      <c r="K517" s="404" t="str">
        <f t="shared" si="51"/>
        <v>    Generar</v>
      </c>
      <c r="X517" s="167">
        <f ca="1" t="shared" si="55"/>
        <v>892.7672277558471</v>
      </c>
      <c r="Y517" s="167">
        <f ca="1" t="shared" si="56"/>
        <v>1079.569397619181</v>
      </c>
      <c r="Z517" s="167">
        <f ca="1" t="shared" si="57"/>
        <v>1020.8385999923106</v>
      </c>
      <c r="AA517" s="167">
        <f ca="1" t="shared" si="58"/>
        <v>871.3391696145659</v>
      </c>
      <c r="AB517" s="167">
        <f ca="1" t="shared" si="59"/>
        <v>1168.536348556429</v>
      </c>
      <c r="AC517" s="167">
        <f ca="1" t="shared" si="60"/>
        <v>468.33375878126657</v>
      </c>
      <c r="AD517" s="167">
        <f ca="1" t="shared" si="61"/>
        <v>874.5155378166542</v>
      </c>
      <c r="AE517" s="167">
        <f ca="1" t="shared" si="62"/>
        <v>672.178258419711</v>
      </c>
      <c r="AF517" s="167">
        <f ca="1" t="shared" si="63"/>
        <v>1186.3257777408046</v>
      </c>
      <c r="AG517" s="167">
        <f ca="1" t="shared" si="64"/>
        <v>903.1739658177859</v>
      </c>
    </row>
    <row r="518" spans="1:33" ht="12.75">
      <c r="A518" s="403">
        <v>203</v>
      </c>
      <c r="B518" s="404" t="str">
        <f t="shared" si="52"/>
        <v>    Generar</v>
      </c>
      <c r="C518" s="404" t="str">
        <f t="shared" si="52"/>
        <v>    Generar</v>
      </c>
      <c r="D518" s="404" t="str">
        <f t="shared" si="52"/>
        <v>    Generar</v>
      </c>
      <c r="E518" s="404" t="str">
        <f t="shared" si="52"/>
        <v>    Generar</v>
      </c>
      <c r="F518" s="404" t="str">
        <f t="shared" si="52"/>
        <v>    Generar</v>
      </c>
      <c r="G518" s="404" t="str">
        <f t="shared" si="53"/>
        <v>    Generar</v>
      </c>
      <c r="H518" s="404" t="str">
        <f t="shared" si="54"/>
        <v>    Generar</v>
      </c>
      <c r="I518" s="404" t="str">
        <f t="shared" si="49"/>
        <v>    Generar</v>
      </c>
      <c r="J518" s="404" t="str">
        <f t="shared" si="50"/>
        <v>    Generar</v>
      </c>
      <c r="K518" s="404" t="str">
        <f t="shared" si="51"/>
        <v>    Generar</v>
      </c>
      <c r="X518" s="167">
        <f ca="1" t="shared" si="55"/>
        <v>994.52054729922</v>
      </c>
      <c r="Y518" s="167">
        <f ca="1" t="shared" si="56"/>
        <v>695.2588078593334</v>
      </c>
      <c r="Z518" s="167">
        <f ca="1" t="shared" si="57"/>
        <v>1148.1685208983376</v>
      </c>
      <c r="AA518" s="167">
        <f ca="1" t="shared" si="58"/>
        <v>905.5365139674234</v>
      </c>
      <c r="AB518" s="167">
        <f ca="1" t="shared" si="59"/>
        <v>319.6257485470726</v>
      </c>
      <c r="AC518" s="167">
        <f ca="1" t="shared" si="60"/>
        <v>590.9278173320715</v>
      </c>
      <c r="AD518" s="167">
        <f ca="1" t="shared" si="61"/>
        <v>1152.4678994087585</v>
      </c>
      <c r="AE518" s="167">
        <f ca="1" t="shared" si="62"/>
        <v>1082.0755779315339</v>
      </c>
      <c r="AF518" s="167">
        <f ca="1" t="shared" si="63"/>
        <v>966.5451434418671</v>
      </c>
      <c r="AG518" s="167">
        <f ca="1" t="shared" si="64"/>
        <v>759.9275188946514</v>
      </c>
    </row>
    <row r="519" spans="1:33" ht="12.75">
      <c r="A519" s="403">
        <v>204</v>
      </c>
      <c r="B519" s="404" t="str">
        <f t="shared" si="52"/>
        <v>    Generar</v>
      </c>
      <c r="C519" s="404" t="str">
        <f t="shared" si="52"/>
        <v>    Generar</v>
      </c>
      <c r="D519" s="404" t="str">
        <f t="shared" si="52"/>
        <v>    Generar</v>
      </c>
      <c r="E519" s="404" t="str">
        <f t="shared" si="52"/>
        <v>    Generar</v>
      </c>
      <c r="F519" s="404" t="str">
        <f t="shared" si="52"/>
        <v>    Generar</v>
      </c>
      <c r="G519" s="404" t="str">
        <f t="shared" si="53"/>
        <v>    Generar</v>
      </c>
      <c r="H519" s="404" t="str">
        <f t="shared" si="54"/>
        <v>    Generar</v>
      </c>
      <c r="I519" s="404" t="str">
        <f t="shared" si="49"/>
        <v>    Generar</v>
      </c>
      <c r="J519" s="404" t="str">
        <f t="shared" si="50"/>
        <v>    Generar</v>
      </c>
      <c r="K519" s="404" t="str">
        <f t="shared" si="51"/>
        <v>    Generar</v>
      </c>
      <c r="X519" s="167">
        <f ca="1" t="shared" si="55"/>
        <v>748.60563871456</v>
      </c>
      <c r="Y519" s="167">
        <f ca="1" t="shared" si="56"/>
        <v>678.9560242718269</v>
      </c>
      <c r="Z519" s="167">
        <f ca="1" t="shared" si="57"/>
        <v>1003.5994277742647</v>
      </c>
      <c r="AA519" s="167">
        <f ca="1" t="shared" si="58"/>
        <v>842.0873126864935</v>
      </c>
      <c r="AB519" s="167">
        <f ca="1" t="shared" si="59"/>
        <v>662.4813636765921</v>
      </c>
      <c r="AC519" s="167">
        <f ca="1" t="shared" si="60"/>
        <v>559.5517450418131</v>
      </c>
      <c r="AD519" s="167">
        <f ca="1" t="shared" si="61"/>
        <v>451.494987061406</v>
      </c>
      <c r="AE519" s="167">
        <f ca="1" t="shared" si="62"/>
        <v>853.3878027291582</v>
      </c>
      <c r="AF519" s="167">
        <f ca="1" t="shared" si="63"/>
        <v>1065.7720927216901</v>
      </c>
      <c r="AG519" s="167">
        <f ca="1" t="shared" si="64"/>
        <v>416.3530555243972</v>
      </c>
    </row>
    <row r="520" spans="1:33" ht="12.75">
      <c r="A520" s="403">
        <v>205</v>
      </c>
      <c r="B520" s="404" t="str">
        <f t="shared" si="52"/>
        <v>    Generar</v>
      </c>
      <c r="C520" s="404" t="str">
        <f t="shared" si="52"/>
        <v>    Generar</v>
      </c>
      <c r="D520" s="404" t="str">
        <f t="shared" si="52"/>
        <v>    Generar</v>
      </c>
      <c r="E520" s="404" t="str">
        <f t="shared" si="52"/>
        <v>    Generar</v>
      </c>
      <c r="F520" s="404" t="str">
        <f t="shared" si="52"/>
        <v>    Generar</v>
      </c>
      <c r="G520" s="404" t="str">
        <f t="shared" si="53"/>
        <v>    Generar</v>
      </c>
      <c r="H520" s="404" t="str">
        <f t="shared" si="54"/>
        <v>    Generar</v>
      </c>
      <c r="I520" s="404" t="str">
        <f t="shared" si="49"/>
        <v>    Generar</v>
      </c>
      <c r="J520" s="404" t="str">
        <f t="shared" si="50"/>
        <v>    Generar</v>
      </c>
      <c r="K520" s="404" t="str">
        <f t="shared" si="51"/>
        <v>    Generar</v>
      </c>
      <c r="X520" s="167">
        <f ca="1" t="shared" si="55"/>
        <v>762.0975780863087</v>
      </c>
      <c r="Y520" s="167">
        <f ca="1" t="shared" si="56"/>
        <v>835.6259986278213</v>
      </c>
      <c r="Z520" s="167">
        <f ca="1" t="shared" si="57"/>
        <v>1270.63477834514</v>
      </c>
      <c r="AA520" s="167">
        <f ca="1" t="shared" si="58"/>
        <v>1113.3585223279465</v>
      </c>
      <c r="AB520" s="167">
        <f ca="1" t="shared" si="59"/>
        <v>1020.7105015820774</v>
      </c>
      <c r="AC520" s="167">
        <f ca="1" t="shared" si="60"/>
        <v>638.7244854774335</v>
      </c>
      <c r="AD520" s="167">
        <f ca="1" t="shared" si="61"/>
        <v>863.2262469443737</v>
      </c>
      <c r="AE520" s="167">
        <f ca="1" t="shared" si="62"/>
        <v>1103.5564135405384</v>
      </c>
      <c r="AF520" s="167">
        <f ca="1" t="shared" si="63"/>
        <v>796.4006174658302</v>
      </c>
      <c r="AG520" s="167">
        <f ca="1" t="shared" si="64"/>
        <v>346.91747160381476</v>
      </c>
    </row>
    <row r="521" spans="1:33" ht="12.75">
      <c r="A521" s="403">
        <v>206</v>
      </c>
      <c r="B521" s="404" t="str">
        <f t="shared" si="52"/>
        <v>    Generar</v>
      </c>
      <c r="C521" s="404" t="str">
        <f t="shared" si="52"/>
        <v>    Generar</v>
      </c>
      <c r="D521" s="404" t="str">
        <f t="shared" si="52"/>
        <v>    Generar</v>
      </c>
      <c r="E521" s="404" t="str">
        <f t="shared" si="52"/>
        <v>    Generar</v>
      </c>
      <c r="F521" s="404" t="str">
        <f aca="true" t="shared" si="65" ref="F521:K569">IF($D$311=1,ROUND(AB521,$D$310),"    Generar")</f>
        <v>    Generar</v>
      </c>
      <c r="G521" s="404" t="str">
        <f t="shared" si="65"/>
        <v>    Generar</v>
      </c>
      <c r="H521" s="404" t="str">
        <f t="shared" si="65"/>
        <v>    Generar</v>
      </c>
      <c r="I521" s="404" t="str">
        <f t="shared" si="65"/>
        <v>    Generar</v>
      </c>
      <c r="J521" s="404" t="str">
        <f t="shared" si="65"/>
        <v>    Generar</v>
      </c>
      <c r="K521" s="404" t="str">
        <f t="shared" si="65"/>
        <v>    Generar</v>
      </c>
      <c r="X521" s="167">
        <f ca="1" t="shared" si="55"/>
        <v>631.009574198564</v>
      </c>
      <c r="Y521" s="167">
        <f ca="1" t="shared" si="56"/>
        <v>1180.2502004274259</v>
      </c>
      <c r="Z521" s="167">
        <f ca="1" t="shared" si="57"/>
        <v>515.9924611480174</v>
      </c>
      <c r="AA521" s="167">
        <f ca="1" t="shared" si="58"/>
        <v>678.5620370236943</v>
      </c>
      <c r="AB521" s="167">
        <f ca="1" t="shared" si="59"/>
        <v>1133.2482751886257</v>
      </c>
      <c r="AC521" s="167">
        <f ca="1" t="shared" si="60"/>
        <v>1354.5592198869604</v>
      </c>
      <c r="AD521" s="167">
        <f ca="1" t="shared" si="61"/>
        <v>685.1023790875543</v>
      </c>
      <c r="AE521" s="167">
        <f ca="1" t="shared" si="62"/>
        <v>1283.6203225565741</v>
      </c>
      <c r="AF521" s="167">
        <f ca="1" t="shared" si="63"/>
        <v>1054.4989658177726</v>
      </c>
      <c r="AG521" s="167">
        <f ca="1" t="shared" si="64"/>
        <v>978.2993190309487</v>
      </c>
    </row>
    <row r="522" spans="1:33" ht="12.75">
      <c r="A522" s="403">
        <v>207</v>
      </c>
      <c r="B522" s="404" t="str">
        <f t="shared" si="52"/>
        <v>    Generar</v>
      </c>
      <c r="C522" s="404" t="str">
        <f t="shared" si="52"/>
        <v>    Generar</v>
      </c>
      <c r="D522" s="404" t="str">
        <f t="shared" si="52"/>
        <v>    Generar</v>
      </c>
      <c r="E522" s="404" t="str">
        <f t="shared" si="52"/>
        <v>    Generar</v>
      </c>
      <c r="F522" s="404" t="str">
        <f t="shared" si="65"/>
        <v>    Generar</v>
      </c>
      <c r="G522" s="404" t="str">
        <f t="shared" si="65"/>
        <v>    Generar</v>
      </c>
      <c r="H522" s="404" t="str">
        <f t="shared" si="65"/>
        <v>    Generar</v>
      </c>
      <c r="I522" s="404" t="str">
        <f t="shared" si="65"/>
        <v>    Generar</v>
      </c>
      <c r="J522" s="404" t="str">
        <f t="shared" si="65"/>
        <v>    Generar</v>
      </c>
      <c r="K522" s="404" t="str">
        <f t="shared" si="65"/>
        <v>    Generar</v>
      </c>
      <c r="X522" s="167">
        <f ca="1" t="shared" si="55"/>
        <v>729.5355970735824</v>
      </c>
      <c r="Y522" s="167">
        <f ca="1" t="shared" si="56"/>
        <v>774.5897079762428</v>
      </c>
      <c r="Z522" s="167">
        <f ca="1" t="shared" si="57"/>
        <v>544.2666605413826</v>
      </c>
      <c r="AA522" s="167">
        <f ca="1" t="shared" si="58"/>
        <v>862.144318598974</v>
      </c>
      <c r="AB522" s="167">
        <f ca="1" t="shared" si="59"/>
        <v>706.9344125879728</v>
      </c>
      <c r="AC522" s="167">
        <f ca="1" t="shared" si="60"/>
        <v>1068.0684004034788</v>
      </c>
      <c r="AD522" s="167">
        <f ca="1" t="shared" si="61"/>
        <v>544.4452272500524</v>
      </c>
      <c r="AE522" s="167">
        <f ca="1" t="shared" si="62"/>
        <v>1308.1108601823726</v>
      </c>
      <c r="AF522" s="167">
        <f ca="1" t="shared" si="63"/>
        <v>698.2787298269207</v>
      </c>
      <c r="AG522" s="167">
        <f ca="1" t="shared" si="64"/>
        <v>870.3709789615751</v>
      </c>
    </row>
    <row r="523" spans="1:33" ht="12.75">
      <c r="A523" s="403">
        <v>208</v>
      </c>
      <c r="B523" s="404" t="str">
        <f t="shared" si="52"/>
        <v>    Generar</v>
      </c>
      <c r="C523" s="404" t="str">
        <f t="shared" si="52"/>
        <v>    Generar</v>
      </c>
      <c r="D523" s="404" t="str">
        <f t="shared" si="52"/>
        <v>    Generar</v>
      </c>
      <c r="E523" s="404" t="str">
        <f t="shared" si="52"/>
        <v>    Generar</v>
      </c>
      <c r="F523" s="404" t="str">
        <f t="shared" si="65"/>
        <v>    Generar</v>
      </c>
      <c r="G523" s="404" t="str">
        <f t="shared" si="65"/>
        <v>    Generar</v>
      </c>
      <c r="H523" s="404" t="str">
        <f t="shared" si="65"/>
        <v>    Generar</v>
      </c>
      <c r="I523" s="404" t="str">
        <f t="shared" si="65"/>
        <v>    Generar</v>
      </c>
      <c r="J523" s="404" t="str">
        <f t="shared" si="65"/>
        <v>    Generar</v>
      </c>
      <c r="K523" s="404" t="str">
        <f t="shared" si="65"/>
        <v>    Generar</v>
      </c>
      <c r="X523" s="167">
        <f ca="1" t="shared" si="55"/>
        <v>410.66996451243807</v>
      </c>
      <c r="Y523" s="167">
        <f ca="1" t="shared" si="56"/>
        <v>772.6400701343141</v>
      </c>
      <c r="Z523" s="167">
        <f ca="1" t="shared" si="57"/>
        <v>941.6863036017925</v>
      </c>
      <c r="AA523" s="167">
        <f ca="1" t="shared" si="58"/>
        <v>642.4243676530402</v>
      </c>
      <c r="AB523" s="167">
        <f ca="1" t="shared" si="59"/>
        <v>956.8114208193454</v>
      </c>
      <c r="AC523" s="167">
        <f ca="1" t="shared" si="60"/>
        <v>641.0340895348959</v>
      </c>
      <c r="AD523" s="167">
        <f ca="1" t="shared" si="61"/>
        <v>702.9294661404849</v>
      </c>
      <c r="AE523" s="167">
        <f ca="1" t="shared" si="62"/>
        <v>721.9439776038969</v>
      </c>
      <c r="AF523" s="167">
        <f ca="1" t="shared" si="63"/>
        <v>328.84915678370965</v>
      </c>
      <c r="AG523" s="167">
        <f ca="1" t="shared" si="64"/>
        <v>712.5974428487923</v>
      </c>
    </row>
    <row r="524" spans="1:33" ht="12.75">
      <c r="A524" s="403">
        <v>209</v>
      </c>
      <c r="B524" s="404" t="str">
        <f t="shared" si="52"/>
        <v>    Generar</v>
      </c>
      <c r="C524" s="404" t="str">
        <f t="shared" si="52"/>
        <v>    Generar</v>
      </c>
      <c r="D524" s="404" t="str">
        <f t="shared" si="52"/>
        <v>    Generar</v>
      </c>
      <c r="E524" s="404" t="str">
        <f t="shared" si="52"/>
        <v>    Generar</v>
      </c>
      <c r="F524" s="404" t="str">
        <f t="shared" si="65"/>
        <v>    Generar</v>
      </c>
      <c r="G524" s="404" t="str">
        <f t="shared" si="65"/>
        <v>    Generar</v>
      </c>
      <c r="H524" s="404" t="str">
        <f t="shared" si="65"/>
        <v>    Generar</v>
      </c>
      <c r="I524" s="404" t="str">
        <f t="shared" si="65"/>
        <v>    Generar</v>
      </c>
      <c r="J524" s="404" t="str">
        <f t="shared" si="65"/>
        <v>    Generar</v>
      </c>
      <c r="K524" s="404" t="str">
        <f t="shared" si="65"/>
        <v>    Generar</v>
      </c>
      <c r="X524" s="167">
        <f ca="1" t="shared" si="55"/>
        <v>1523.6208059198648</v>
      </c>
      <c r="Y524" s="167">
        <f ca="1" t="shared" si="56"/>
        <v>540.1202744967811</v>
      </c>
      <c r="Z524" s="167">
        <f ca="1" t="shared" si="57"/>
        <v>444.23450909586455</v>
      </c>
      <c r="AA524" s="167">
        <f ca="1" t="shared" si="58"/>
        <v>587.5898497539995</v>
      </c>
      <c r="AB524" s="167">
        <f ca="1" t="shared" si="59"/>
        <v>1154.8198564501538</v>
      </c>
      <c r="AC524" s="167">
        <f ca="1" t="shared" si="60"/>
        <v>802.1376379619857</v>
      </c>
      <c r="AD524" s="167">
        <f ca="1" t="shared" si="61"/>
        <v>610.7622105133312</v>
      </c>
      <c r="AE524" s="167">
        <f ca="1" t="shared" si="62"/>
        <v>777.5974753973701</v>
      </c>
      <c r="AF524" s="167">
        <f ca="1" t="shared" si="63"/>
        <v>888.6405069842506</v>
      </c>
      <c r="AG524" s="167">
        <f ca="1" t="shared" si="64"/>
        <v>1309.7402121364025</v>
      </c>
    </row>
    <row r="525" spans="1:33" ht="12.75">
      <c r="A525" s="403">
        <v>210</v>
      </c>
      <c r="B525" s="404" t="str">
        <f t="shared" si="52"/>
        <v>    Generar</v>
      </c>
      <c r="C525" s="404" t="str">
        <f t="shared" si="52"/>
        <v>    Generar</v>
      </c>
      <c r="D525" s="404" t="str">
        <f t="shared" si="52"/>
        <v>    Generar</v>
      </c>
      <c r="E525" s="404" t="str">
        <f t="shared" si="52"/>
        <v>    Generar</v>
      </c>
      <c r="F525" s="404" t="str">
        <f t="shared" si="65"/>
        <v>    Generar</v>
      </c>
      <c r="G525" s="404" t="str">
        <f t="shared" si="65"/>
        <v>    Generar</v>
      </c>
      <c r="H525" s="404" t="str">
        <f t="shared" si="65"/>
        <v>    Generar</v>
      </c>
      <c r="I525" s="404" t="str">
        <f t="shared" si="65"/>
        <v>    Generar</v>
      </c>
      <c r="J525" s="404" t="str">
        <f t="shared" si="65"/>
        <v>    Generar</v>
      </c>
      <c r="K525" s="404" t="str">
        <f t="shared" si="65"/>
        <v>    Generar</v>
      </c>
      <c r="X525" s="167">
        <f ca="1" t="shared" si="55"/>
        <v>844.322395938267</v>
      </c>
      <c r="Y525" s="167">
        <f ca="1" t="shared" si="56"/>
        <v>911.7879809432824</v>
      </c>
      <c r="Z525" s="167">
        <f ca="1" t="shared" si="57"/>
        <v>960.4642786501472</v>
      </c>
      <c r="AA525" s="167">
        <f ca="1" t="shared" si="58"/>
        <v>786.1234765456093</v>
      </c>
      <c r="AB525" s="167">
        <f ca="1" t="shared" si="59"/>
        <v>1058.516817037427</v>
      </c>
      <c r="AC525" s="167">
        <f ca="1" t="shared" si="60"/>
        <v>512.3800910546952</v>
      </c>
      <c r="AD525" s="167">
        <f ca="1" t="shared" si="61"/>
        <v>234.53061983536406</v>
      </c>
      <c r="AE525" s="167">
        <f ca="1" t="shared" si="62"/>
        <v>946.3612760297715</v>
      </c>
      <c r="AF525" s="167">
        <f ca="1" t="shared" si="63"/>
        <v>992.2062870183408</v>
      </c>
      <c r="AG525" s="167">
        <f ca="1" t="shared" si="64"/>
        <v>1151.309275787074</v>
      </c>
    </row>
    <row r="526" spans="1:33" ht="12.75">
      <c r="A526" s="403">
        <v>211</v>
      </c>
      <c r="B526" s="404" t="str">
        <f t="shared" si="52"/>
        <v>    Generar</v>
      </c>
      <c r="C526" s="404" t="str">
        <f t="shared" si="52"/>
        <v>    Generar</v>
      </c>
      <c r="D526" s="404" t="str">
        <f t="shared" si="52"/>
        <v>    Generar</v>
      </c>
      <c r="E526" s="404" t="str">
        <f t="shared" si="52"/>
        <v>    Generar</v>
      </c>
      <c r="F526" s="404" t="str">
        <f t="shared" si="65"/>
        <v>    Generar</v>
      </c>
      <c r="G526" s="404" t="str">
        <f t="shared" si="65"/>
        <v>    Generar</v>
      </c>
      <c r="H526" s="404" t="str">
        <f t="shared" si="65"/>
        <v>    Generar</v>
      </c>
      <c r="I526" s="404" t="str">
        <f t="shared" si="65"/>
        <v>    Generar</v>
      </c>
      <c r="J526" s="404" t="str">
        <f t="shared" si="65"/>
        <v>    Generar</v>
      </c>
      <c r="K526" s="404" t="str">
        <f t="shared" si="65"/>
        <v>    Generar</v>
      </c>
      <c r="X526" s="167">
        <f ca="1" t="shared" si="55"/>
        <v>907.028596742707</v>
      </c>
      <c r="Y526" s="167">
        <f ca="1" t="shared" si="56"/>
        <v>780.5289354074291</v>
      </c>
      <c r="Z526" s="167">
        <f ca="1" t="shared" si="57"/>
        <v>1511.3494735450129</v>
      </c>
      <c r="AA526" s="167">
        <f ca="1" t="shared" si="58"/>
        <v>956.6285557156825</v>
      </c>
      <c r="AB526" s="167">
        <f ca="1" t="shared" si="59"/>
        <v>885.8544814569591</v>
      </c>
      <c r="AC526" s="167">
        <f ca="1" t="shared" si="60"/>
        <v>858.2313785468854</v>
      </c>
      <c r="AD526" s="167">
        <f ca="1" t="shared" si="61"/>
        <v>743.6682900625681</v>
      </c>
      <c r="AE526" s="167">
        <f ca="1" t="shared" si="62"/>
        <v>327.8093397791855</v>
      </c>
      <c r="AF526" s="167">
        <f ca="1" t="shared" si="63"/>
        <v>1264.6911885537916</v>
      </c>
      <c r="AG526" s="167">
        <f ca="1" t="shared" si="64"/>
        <v>1123.3326727555593</v>
      </c>
    </row>
    <row r="527" spans="1:33" ht="12.75">
      <c r="A527" s="403">
        <v>212</v>
      </c>
      <c r="B527" s="404" t="str">
        <f t="shared" si="52"/>
        <v>    Generar</v>
      </c>
      <c r="C527" s="404" t="str">
        <f t="shared" si="52"/>
        <v>    Generar</v>
      </c>
      <c r="D527" s="404" t="str">
        <f t="shared" si="52"/>
        <v>    Generar</v>
      </c>
      <c r="E527" s="404" t="str">
        <f t="shared" si="52"/>
        <v>    Generar</v>
      </c>
      <c r="F527" s="404" t="str">
        <f t="shared" si="65"/>
        <v>    Generar</v>
      </c>
      <c r="G527" s="404" t="str">
        <f t="shared" si="65"/>
        <v>    Generar</v>
      </c>
      <c r="H527" s="404" t="str">
        <f t="shared" si="65"/>
        <v>    Generar</v>
      </c>
      <c r="I527" s="404" t="str">
        <f t="shared" si="65"/>
        <v>    Generar</v>
      </c>
      <c r="J527" s="404" t="str">
        <f t="shared" si="65"/>
        <v>    Generar</v>
      </c>
      <c r="K527" s="404" t="str">
        <f t="shared" si="65"/>
        <v>    Generar</v>
      </c>
      <c r="X527" s="167">
        <f ca="1" t="shared" si="55"/>
        <v>1288.1500334265684</v>
      </c>
      <c r="Y527" s="167">
        <f ca="1" t="shared" si="56"/>
        <v>918.3650806651658</v>
      </c>
      <c r="Z527" s="167">
        <f ca="1" t="shared" si="57"/>
        <v>602.8229128327782</v>
      </c>
      <c r="AA527" s="167">
        <f ca="1" t="shared" si="58"/>
        <v>1040.9213521156707</v>
      </c>
      <c r="AB527" s="167">
        <f ca="1" t="shared" si="59"/>
        <v>1212.7232020490997</v>
      </c>
      <c r="AC527" s="167">
        <f ca="1" t="shared" si="60"/>
        <v>1115.0699320204535</v>
      </c>
      <c r="AD527" s="167">
        <f ca="1" t="shared" si="61"/>
        <v>773.8172624005238</v>
      </c>
      <c r="AE527" s="167">
        <f ca="1" t="shared" si="62"/>
        <v>840.6768685981488</v>
      </c>
      <c r="AF527" s="167">
        <f ca="1" t="shared" si="63"/>
        <v>930.4557734139912</v>
      </c>
      <c r="AG527" s="167">
        <f ca="1" t="shared" si="64"/>
        <v>1076.5851920056498</v>
      </c>
    </row>
    <row r="528" spans="1:33" ht="12.75">
      <c r="A528" s="403">
        <v>213</v>
      </c>
      <c r="B528" s="404" t="str">
        <f t="shared" si="52"/>
        <v>    Generar</v>
      </c>
      <c r="C528" s="404" t="str">
        <f t="shared" si="52"/>
        <v>    Generar</v>
      </c>
      <c r="D528" s="404" t="str">
        <f t="shared" si="52"/>
        <v>    Generar</v>
      </c>
      <c r="E528" s="404" t="str">
        <f t="shared" si="52"/>
        <v>    Generar</v>
      </c>
      <c r="F528" s="404" t="str">
        <f t="shared" si="65"/>
        <v>    Generar</v>
      </c>
      <c r="G528" s="404" t="str">
        <f t="shared" si="65"/>
        <v>    Generar</v>
      </c>
      <c r="H528" s="404" t="str">
        <f t="shared" si="65"/>
        <v>    Generar</v>
      </c>
      <c r="I528" s="404" t="str">
        <f t="shared" si="65"/>
        <v>    Generar</v>
      </c>
      <c r="J528" s="404" t="str">
        <f t="shared" si="65"/>
        <v>    Generar</v>
      </c>
      <c r="K528" s="404" t="str">
        <f t="shared" si="65"/>
        <v>    Generar</v>
      </c>
      <c r="X528" s="167">
        <f ca="1" t="shared" si="55"/>
        <v>1039.8700796437315</v>
      </c>
      <c r="Y528" s="167">
        <f ca="1" t="shared" si="56"/>
        <v>551.8958475711698</v>
      </c>
      <c r="Z528" s="167">
        <f ca="1" t="shared" si="57"/>
        <v>1275.9453857341728</v>
      </c>
      <c r="AA528" s="167">
        <f ca="1" t="shared" si="58"/>
        <v>1226.8755931706023</v>
      </c>
      <c r="AB528" s="167">
        <f ca="1" t="shared" si="59"/>
        <v>978.051772666368</v>
      </c>
      <c r="AC528" s="167">
        <f ca="1" t="shared" si="60"/>
        <v>421.7606217662562</v>
      </c>
      <c r="AD528" s="167">
        <f ca="1" t="shared" si="61"/>
        <v>1172.2304821000919</v>
      </c>
      <c r="AE528" s="167">
        <f ca="1" t="shared" si="62"/>
        <v>738.1600581279749</v>
      </c>
      <c r="AF528" s="167">
        <f ca="1" t="shared" si="63"/>
        <v>1083.6394675617828</v>
      </c>
      <c r="AG528" s="167">
        <f ca="1" t="shared" si="64"/>
        <v>1301.356744357202</v>
      </c>
    </row>
    <row r="529" spans="1:33" ht="12.75">
      <c r="A529" s="403">
        <v>214</v>
      </c>
      <c r="B529" s="404" t="str">
        <f t="shared" si="52"/>
        <v>    Generar</v>
      </c>
      <c r="C529" s="404" t="str">
        <f t="shared" si="52"/>
        <v>    Generar</v>
      </c>
      <c r="D529" s="404" t="str">
        <f t="shared" si="52"/>
        <v>    Generar</v>
      </c>
      <c r="E529" s="404" t="str">
        <f t="shared" si="52"/>
        <v>    Generar</v>
      </c>
      <c r="F529" s="404" t="str">
        <f t="shared" si="65"/>
        <v>    Generar</v>
      </c>
      <c r="G529" s="404" t="str">
        <f t="shared" si="65"/>
        <v>    Generar</v>
      </c>
      <c r="H529" s="404" t="str">
        <f t="shared" si="65"/>
        <v>    Generar</v>
      </c>
      <c r="I529" s="404" t="str">
        <f t="shared" si="65"/>
        <v>    Generar</v>
      </c>
      <c r="J529" s="404" t="str">
        <f t="shared" si="65"/>
        <v>    Generar</v>
      </c>
      <c r="K529" s="404" t="str">
        <f t="shared" si="65"/>
        <v>    Generar</v>
      </c>
      <c r="X529" s="167">
        <f ca="1" t="shared" si="55"/>
        <v>578.7376099195828</v>
      </c>
      <c r="Y529" s="167">
        <f ca="1" t="shared" si="56"/>
        <v>804.0988858292162</v>
      </c>
      <c r="Z529" s="167">
        <f ca="1" t="shared" si="57"/>
        <v>898.631477357287</v>
      </c>
      <c r="AA529" s="167">
        <f ca="1" t="shared" si="58"/>
        <v>717.6335454704656</v>
      </c>
      <c r="AB529" s="167">
        <f ca="1" t="shared" si="59"/>
        <v>806.6509074292884</v>
      </c>
      <c r="AC529" s="167">
        <f ca="1" t="shared" si="60"/>
        <v>656.0437641811925</v>
      </c>
      <c r="AD529" s="167">
        <f ca="1" t="shared" si="61"/>
        <v>937.9579998298509</v>
      </c>
      <c r="AE529" s="167">
        <f ca="1" t="shared" si="62"/>
        <v>621.5416113770774</v>
      </c>
      <c r="AF529" s="167">
        <f ca="1" t="shared" si="63"/>
        <v>548.8591731620716</v>
      </c>
      <c r="AG529" s="167">
        <f ca="1" t="shared" si="64"/>
        <v>1231.9776673146157</v>
      </c>
    </row>
    <row r="530" spans="1:33" ht="12.75">
      <c r="A530" s="403">
        <v>215</v>
      </c>
      <c r="B530" s="404" t="str">
        <f t="shared" si="52"/>
        <v>    Generar</v>
      </c>
      <c r="C530" s="404" t="str">
        <f t="shared" si="52"/>
        <v>    Generar</v>
      </c>
      <c r="D530" s="404" t="str">
        <f t="shared" si="52"/>
        <v>    Generar</v>
      </c>
      <c r="E530" s="404" t="str">
        <f t="shared" si="52"/>
        <v>    Generar</v>
      </c>
      <c r="F530" s="404" t="str">
        <f t="shared" si="65"/>
        <v>    Generar</v>
      </c>
      <c r="G530" s="404" t="str">
        <f t="shared" si="65"/>
        <v>    Generar</v>
      </c>
      <c r="H530" s="404" t="str">
        <f t="shared" si="65"/>
        <v>    Generar</v>
      </c>
      <c r="I530" s="404" t="str">
        <f t="shared" si="65"/>
        <v>    Generar</v>
      </c>
      <c r="J530" s="404" t="str">
        <f t="shared" si="65"/>
        <v>    Generar</v>
      </c>
      <c r="K530" s="404" t="str">
        <f t="shared" si="65"/>
        <v>    Generar</v>
      </c>
      <c r="X530" s="167">
        <f ca="1" t="shared" si="55"/>
        <v>764.9667744700438</v>
      </c>
      <c r="Y530" s="167">
        <f ca="1" t="shared" si="56"/>
        <v>965.0631746238527</v>
      </c>
      <c r="Z530" s="167">
        <f ca="1" t="shared" si="57"/>
        <v>597.0170457391932</v>
      </c>
      <c r="AA530" s="167">
        <f ca="1" t="shared" si="58"/>
        <v>1052.5085386788796</v>
      </c>
      <c r="AB530" s="167">
        <f ca="1" t="shared" si="59"/>
        <v>919.3092466605144</v>
      </c>
      <c r="AC530" s="167">
        <f ca="1" t="shared" si="60"/>
        <v>667.5795423045262</v>
      </c>
      <c r="AD530" s="167">
        <f ca="1" t="shared" si="61"/>
        <v>1386.935330657545</v>
      </c>
      <c r="AE530" s="167">
        <f ca="1" t="shared" si="62"/>
        <v>908.6077528547091</v>
      </c>
      <c r="AF530" s="167">
        <f ca="1" t="shared" si="63"/>
        <v>691.6132803211322</v>
      </c>
      <c r="AG530" s="167">
        <f ca="1" t="shared" si="64"/>
        <v>864.9443993227387</v>
      </c>
    </row>
    <row r="531" spans="1:33" ht="12.75">
      <c r="A531" s="403">
        <v>216</v>
      </c>
      <c r="B531" s="404" t="str">
        <f t="shared" si="52"/>
        <v>    Generar</v>
      </c>
      <c r="C531" s="404" t="str">
        <f t="shared" si="52"/>
        <v>    Generar</v>
      </c>
      <c r="D531" s="404" t="str">
        <f t="shared" si="52"/>
        <v>    Generar</v>
      </c>
      <c r="E531" s="404" t="str">
        <f t="shared" si="52"/>
        <v>    Generar</v>
      </c>
      <c r="F531" s="404" t="str">
        <f t="shared" si="65"/>
        <v>    Generar</v>
      </c>
      <c r="G531" s="404" t="str">
        <f t="shared" si="65"/>
        <v>    Generar</v>
      </c>
      <c r="H531" s="404" t="str">
        <f t="shared" si="65"/>
        <v>    Generar</v>
      </c>
      <c r="I531" s="404" t="str">
        <f t="shared" si="65"/>
        <v>    Generar</v>
      </c>
      <c r="J531" s="404" t="str">
        <f t="shared" si="65"/>
        <v>    Generar</v>
      </c>
      <c r="K531" s="404" t="str">
        <f aca="true" t="shared" si="66" ref="K531:K569">IF($D$311=1,ROUND(AG531,$D$310),"    Generar")</f>
        <v>    Generar</v>
      </c>
      <c r="X531" s="167">
        <f ca="1" t="shared" si="55"/>
        <v>448.7534177637367</v>
      </c>
      <c r="Y531" s="167">
        <f ca="1" t="shared" si="56"/>
        <v>1402.8190189549098</v>
      </c>
      <c r="Z531" s="167">
        <f ca="1" t="shared" si="57"/>
        <v>1051.3860686580729</v>
      </c>
      <c r="AA531" s="167">
        <f ca="1" t="shared" si="58"/>
        <v>982.6434289745268</v>
      </c>
      <c r="AB531" s="167">
        <f ca="1" t="shared" si="59"/>
        <v>769.7979218357721</v>
      </c>
      <c r="AC531" s="167">
        <f ca="1" t="shared" si="60"/>
        <v>525.6467219958139</v>
      </c>
      <c r="AD531" s="167">
        <f ca="1" t="shared" si="61"/>
        <v>805.0242999319411</v>
      </c>
      <c r="AE531" s="167">
        <f ca="1" t="shared" si="62"/>
        <v>1343.8501358981189</v>
      </c>
      <c r="AF531" s="167">
        <f ca="1" t="shared" si="63"/>
        <v>1030.8147210721843</v>
      </c>
      <c r="AG531" s="167">
        <f ca="1" t="shared" si="64"/>
        <v>1074.820004163447</v>
      </c>
    </row>
    <row r="532" spans="1:33" ht="12.75">
      <c r="A532" s="403">
        <v>217</v>
      </c>
      <c r="B532" s="404" t="str">
        <f t="shared" si="52"/>
        <v>    Generar</v>
      </c>
      <c r="C532" s="404" t="str">
        <f t="shared" si="52"/>
        <v>    Generar</v>
      </c>
      <c r="D532" s="404" t="str">
        <f t="shared" si="52"/>
        <v>    Generar</v>
      </c>
      <c r="E532" s="404" t="str">
        <f t="shared" si="52"/>
        <v>    Generar</v>
      </c>
      <c r="F532" s="404" t="str">
        <f t="shared" si="65"/>
        <v>    Generar</v>
      </c>
      <c r="G532" s="404" t="str">
        <f t="shared" si="65"/>
        <v>    Generar</v>
      </c>
      <c r="H532" s="404" t="str">
        <f t="shared" si="65"/>
        <v>    Generar</v>
      </c>
      <c r="I532" s="404" t="str">
        <f t="shared" si="65"/>
        <v>    Generar</v>
      </c>
      <c r="J532" s="404" t="str">
        <f t="shared" si="65"/>
        <v>    Generar</v>
      </c>
      <c r="K532" s="404" t="str">
        <f t="shared" si="66"/>
        <v>    Generar</v>
      </c>
      <c r="X532" s="167">
        <f ca="1" t="shared" si="55"/>
        <v>512.2188294306108</v>
      </c>
      <c r="Y532" s="167">
        <f ca="1" t="shared" si="56"/>
        <v>1166.378812106815</v>
      </c>
      <c r="Z532" s="167">
        <f ca="1" t="shared" si="57"/>
        <v>1030.261303161882</v>
      </c>
      <c r="AA532" s="167">
        <f ca="1" t="shared" si="58"/>
        <v>857.1510903559305</v>
      </c>
      <c r="AB532" s="167">
        <f ca="1" t="shared" si="59"/>
        <v>1222.9929908289498</v>
      </c>
      <c r="AC532" s="167">
        <f ca="1" t="shared" si="60"/>
        <v>769.5952474393447</v>
      </c>
      <c r="AD532" s="167">
        <f ca="1" t="shared" si="61"/>
        <v>660.5704741244003</v>
      </c>
      <c r="AE532" s="167">
        <f ca="1" t="shared" si="62"/>
        <v>1078.1641377442581</v>
      </c>
      <c r="AF532" s="167">
        <f ca="1" t="shared" si="63"/>
        <v>460.55671150195036</v>
      </c>
      <c r="AG532" s="167">
        <f ca="1" t="shared" si="64"/>
        <v>1319.548807552651</v>
      </c>
    </row>
    <row r="533" spans="1:33" ht="12.75">
      <c r="A533" s="403">
        <v>218</v>
      </c>
      <c r="B533" s="404" t="str">
        <f t="shared" si="52"/>
        <v>    Generar</v>
      </c>
      <c r="C533" s="404" t="str">
        <f t="shared" si="52"/>
        <v>    Generar</v>
      </c>
      <c r="D533" s="404" t="str">
        <f t="shared" si="52"/>
        <v>    Generar</v>
      </c>
      <c r="E533" s="404" t="str">
        <f t="shared" si="52"/>
        <v>    Generar</v>
      </c>
      <c r="F533" s="404" t="str">
        <f t="shared" si="65"/>
        <v>    Generar</v>
      </c>
      <c r="G533" s="404" t="str">
        <f t="shared" si="65"/>
        <v>    Generar</v>
      </c>
      <c r="H533" s="404" t="str">
        <f t="shared" si="65"/>
        <v>    Generar</v>
      </c>
      <c r="I533" s="404" t="str">
        <f t="shared" si="65"/>
        <v>    Generar</v>
      </c>
      <c r="J533" s="404" t="str">
        <f t="shared" si="65"/>
        <v>    Generar</v>
      </c>
      <c r="K533" s="404" t="str">
        <f t="shared" si="66"/>
        <v>    Generar</v>
      </c>
      <c r="X533" s="167">
        <f ca="1" t="shared" si="55"/>
        <v>920.5945028602126</v>
      </c>
      <c r="Y533" s="167">
        <f ca="1" t="shared" si="56"/>
        <v>654.5520518557704</v>
      </c>
      <c r="Z533" s="167">
        <f ca="1" t="shared" si="57"/>
        <v>795.5872005704055</v>
      </c>
      <c r="AA533" s="167">
        <f ca="1" t="shared" si="58"/>
        <v>1261.1226180729432</v>
      </c>
      <c r="AB533" s="167">
        <f ca="1" t="shared" si="59"/>
        <v>747.1389853331012</v>
      </c>
      <c r="AC533" s="167">
        <f ca="1" t="shared" si="60"/>
        <v>545.5741234556391</v>
      </c>
      <c r="AD533" s="167">
        <f ca="1" t="shared" si="61"/>
        <v>869.4853365172955</v>
      </c>
      <c r="AE533" s="167">
        <f ca="1" t="shared" si="62"/>
        <v>545.8689248935449</v>
      </c>
      <c r="AF533" s="167">
        <f ca="1" t="shared" si="63"/>
        <v>1009.7035822443872</v>
      </c>
      <c r="AG533" s="167">
        <f ca="1" t="shared" si="64"/>
        <v>815.1113332668843</v>
      </c>
    </row>
    <row r="534" spans="1:33" ht="12.75">
      <c r="A534" s="403">
        <v>219</v>
      </c>
      <c r="B534" s="404" t="str">
        <f t="shared" si="52"/>
        <v>    Generar</v>
      </c>
      <c r="C534" s="404" t="str">
        <f t="shared" si="52"/>
        <v>    Generar</v>
      </c>
      <c r="D534" s="404" t="str">
        <f t="shared" si="52"/>
        <v>    Generar</v>
      </c>
      <c r="E534" s="404" t="str">
        <f t="shared" si="52"/>
        <v>    Generar</v>
      </c>
      <c r="F534" s="404" t="str">
        <f t="shared" si="65"/>
        <v>    Generar</v>
      </c>
      <c r="G534" s="404" t="str">
        <f t="shared" si="65"/>
        <v>    Generar</v>
      </c>
      <c r="H534" s="404" t="str">
        <f t="shared" si="65"/>
        <v>    Generar</v>
      </c>
      <c r="I534" s="404" t="str">
        <f t="shared" si="65"/>
        <v>    Generar</v>
      </c>
      <c r="J534" s="404" t="str">
        <f t="shared" si="65"/>
        <v>    Generar</v>
      </c>
      <c r="K534" s="404" t="str">
        <f t="shared" si="66"/>
        <v>    Generar</v>
      </c>
      <c r="X534" s="167">
        <f ca="1" t="shared" si="55"/>
        <v>593.906315864667</v>
      </c>
      <c r="Y534" s="167">
        <f ca="1" t="shared" si="56"/>
        <v>1166.2527663031212</v>
      </c>
      <c r="Z534" s="167">
        <f ca="1" t="shared" si="57"/>
        <v>1098.01713553396</v>
      </c>
      <c r="AA534" s="167">
        <f ca="1" t="shared" si="58"/>
        <v>816.6839920018292</v>
      </c>
      <c r="AB534" s="167">
        <f ca="1" t="shared" si="59"/>
        <v>857.7719039360321</v>
      </c>
      <c r="AC534" s="167">
        <f ca="1" t="shared" si="60"/>
        <v>330.2263042294262</v>
      </c>
      <c r="AD534" s="167">
        <f ca="1" t="shared" si="61"/>
        <v>800.2899007203627</v>
      </c>
      <c r="AE534" s="167">
        <f ca="1" t="shared" si="62"/>
        <v>834.4341524257846</v>
      </c>
      <c r="AF534" s="167">
        <f ca="1" t="shared" si="63"/>
        <v>571.0724876142893</v>
      </c>
      <c r="AG534" s="167">
        <f ca="1" t="shared" si="64"/>
        <v>807.0235018916075</v>
      </c>
    </row>
    <row r="535" spans="1:33" ht="12.75">
      <c r="A535" s="403">
        <v>220</v>
      </c>
      <c r="B535" s="404" t="str">
        <f t="shared" si="52"/>
        <v>    Generar</v>
      </c>
      <c r="C535" s="404" t="str">
        <f t="shared" si="52"/>
        <v>    Generar</v>
      </c>
      <c r="D535" s="404" t="str">
        <f t="shared" si="52"/>
        <v>    Generar</v>
      </c>
      <c r="E535" s="404" t="str">
        <f t="shared" si="52"/>
        <v>    Generar</v>
      </c>
      <c r="F535" s="404" t="str">
        <f t="shared" si="65"/>
        <v>    Generar</v>
      </c>
      <c r="G535" s="404" t="str">
        <f t="shared" si="65"/>
        <v>    Generar</v>
      </c>
      <c r="H535" s="404" t="str">
        <f t="shared" si="65"/>
        <v>    Generar</v>
      </c>
      <c r="I535" s="404" t="str">
        <f t="shared" si="65"/>
        <v>    Generar</v>
      </c>
      <c r="J535" s="404" t="str">
        <f t="shared" si="65"/>
        <v>    Generar</v>
      </c>
      <c r="K535" s="404" t="str">
        <f t="shared" si="66"/>
        <v>    Generar</v>
      </c>
      <c r="X535" s="167">
        <f ca="1" t="shared" si="55"/>
        <v>1188.7580879698335</v>
      </c>
      <c r="Y535" s="167">
        <f ca="1" t="shared" si="56"/>
        <v>630.8140526888342</v>
      </c>
      <c r="Z535" s="167">
        <f ca="1" t="shared" si="57"/>
        <v>712.4206120078749</v>
      </c>
      <c r="AA535" s="167">
        <f ca="1" t="shared" si="58"/>
        <v>1182.4536778194752</v>
      </c>
      <c r="AB535" s="167">
        <f ca="1" t="shared" si="59"/>
        <v>1157.6410942210782</v>
      </c>
      <c r="AC535" s="167">
        <f ca="1" t="shared" si="60"/>
        <v>1246.5510804366531</v>
      </c>
      <c r="AD535" s="167">
        <f ca="1" t="shared" si="61"/>
        <v>906.2084486489939</v>
      </c>
      <c r="AE535" s="167">
        <f ca="1" t="shared" si="62"/>
        <v>1847.483658569462</v>
      </c>
      <c r="AF535" s="167">
        <f ca="1" t="shared" si="63"/>
        <v>666.2526010026614</v>
      </c>
      <c r="AG535" s="167">
        <f ca="1" t="shared" si="64"/>
        <v>1021.3011042155332</v>
      </c>
    </row>
    <row r="536" spans="1:33" ht="12.75">
      <c r="A536" s="403">
        <v>221</v>
      </c>
      <c r="B536" s="404" t="str">
        <f t="shared" si="52"/>
        <v>    Generar</v>
      </c>
      <c r="C536" s="404" t="str">
        <f t="shared" si="52"/>
        <v>    Generar</v>
      </c>
      <c r="D536" s="404" t="str">
        <f t="shared" si="52"/>
        <v>    Generar</v>
      </c>
      <c r="E536" s="404" t="str">
        <f t="shared" si="52"/>
        <v>    Generar</v>
      </c>
      <c r="F536" s="404" t="str">
        <f t="shared" si="65"/>
        <v>    Generar</v>
      </c>
      <c r="G536" s="404" t="str">
        <f t="shared" si="65"/>
        <v>    Generar</v>
      </c>
      <c r="H536" s="404" t="str">
        <f t="shared" si="65"/>
        <v>    Generar</v>
      </c>
      <c r="I536" s="404" t="str">
        <f t="shared" si="65"/>
        <v>    Generar</v>
      </c>
      <c r="J536" s="404" t="str">
        <f t="shared" si="65"/>
        <v>    Generar</v>
      </c>
      <c r="K536" s="404" t="str">
        <f t="shared" si="66"/>
        <v>    Generar</v>
      </c>
      <c r="X536" s="167">
        <f ca="1" t="shared" si="55"/>
        <v>1105.5101392918302</v>
      </c>
      <c r="Y536" s="167">
        <f ca="1" t="shared" si="56"/>
        <v>1181.450322740437</v>
      </c>
      <c r="Z536" s="167">
        <f ca="1" t="shared" si="57"/>
        <v>787.7658989112018</v>
      </c>
      <c r="AA536" s="167">
        <f ca="1" t="shared" si="58"/>
        <v>1259.0802666445923</v>
      </c>
      <c r="AB536" s="167">
        <f ca="1" t="shared" si="59"/>
        <v>926.5089121623444</v>
      </c>
      <c r="AC536" s="167">
        <f ca="1" t="shared" si="60"/>
        <v>1067.8427825348067</v>
      </c>
      <c r="AD536" s="167">
        <f ca="1" t="shared" si="61"/>
        <v>831.8248434223401</v>
      </c>
      <c r="AE536" s="167">
        <f ca="1" t="shared" si="62"/>
        <v>1157.8153131217334</v>
      </c>
      <c r="AF536" s="167">
        <f ca="1" t="shared" si="63"/>
        <v>1152.5111638425958</v>
      </c>
      <c r="AG536" s="167">
        <f ca="1" t="shared" si="64"/>
        <v>958.150136204141</v>
      </c>
    </row>
    <row r="537" spans="1:33" ht="12.75">
      <c r="A537" s="403">
        <v>222</v>
      </c>
      <c r="B537" s="404" t="str">
        <f t="shared" si="52"/>
        <v>    Generar</v>
      </c>
      <c r="C537" s="404" t="str">
        <f t="shared" si="52"/>
        <v>    Generar</v>
      </c>
      <c r="D537" s="404" t="str">
        <f t="shared" si="52"/>
        <v>    Generar</v>
      </c>
      <c r="E537" s="404" t="str">
        <f t="shared" si="52"/>
        <v>    Generar</v>
      </c>
      <c r="F537" s="404" t="str">
        <f t="shared" si="65"/>
        <v>    Generar</v>
      </c>
      <c r="G537" s="404" t="str">
        <f t="shared" si="65"/>
        <v>    Generar</v>
      </c>
      <c r="H537" s="404" t="str">
        <f t="shared" si="65"/>
        <v>    Generar</v>
      </c>
      <c r="I537" s="404" t="str">
        <f t="shared" si="65"/>
        <v>    Generar</v>
      </c>
      <c r="J537" s="404" t="str">
        <f t="shared" si="65"/>
        <v>    Generar</v>
      </c>
      <c r="K537" s="404" t="str">
        <f t="shared" si="66"/>
        <v>    Generar</v>
      </c>
      <c r="X537" s="167">
        <f ca="1" t="shared" si="55"/>
        <v>983.9299959468627</v>
      </c>
      <c r="Y537" s="167">
        <f ca="1" t="shared" si="56"/>
        <v>917.8327538832983</v>
      </c>
      <c r="Z537" s="167">
        <f ca="1" t="shared" si="57"/>
        <v>702.2580822033003</v>
      </c>
      <c r="AA537" s="167">
        <f ca="1" t="shared" si="58"/>
        <v>1177.0548591523977</v>
      </c>
      <c r="AB537" s="167">
        <f ca="1" t="shared" si="59"/>
        <v>908.7183951382967</v>
      </c>
      <c r="AC537" s="167">
        <f ca="1" t="shared" si="60"/>
        <v>628.0616445589244</v>
      </c>
      <c r="AD537" s="167">
        <f ca="1" t="shared" si="61"/>
        <v>1089.0941974651057</v>
      </c>
      <c r="AE537" s="167">
        <f ca="1" t="shared" si="62"/>
        <v>1229.919022277997</v>
      </c>
      <c r="AF537" s="167">
        <f ca="1" t="shared" si="63"/>
        <v>795.3635995691646</v>
      </c>
      <c r="AG537" s="167">
        <f ca="1" t="shared" si="64"/>
        <v>958.3337555619938</v>
      </c>
    </row>
    <row r="538" spans="1:33" ht="12.75">
      <c r="A538" s="403">
        <v>223</v>
      </c>
      <c r="B538" s="404" t="str">
        <f t="shared" si="52"/>
        <v>    Generar</v>
      </c>
      <c r="C538" s="404" t="str">
        <f t="shared" si="52"/>
        <v>    Generar</v>
      </c>
      <c r="D538" s="404" t="str">
        <f t="shared" si="52"/>
        <v>    Generar</v>
      </c>
      <c r="E538" s="404" t="str">
        <f t="shared" si="52"/>
        <v>    Generar</v>
      </c>
      <c r="F538" s="404" t="str">
        <f t="shared" si="65"/>
        <v>    Generar</v>
      </c>
      <c r="G538" s="404" t="str">
        <f t="shared" si="65"/>
        <v>    Generar</v>
      </c>
      <c r="H538" s="404" t="str">
        <f t="shared" si="65"/>
        <v>    Generar</v>
      </c>
      <c r="I538" s="404" t="str">
        <f t="shared" si="65"/>
        <v>    Generar</v>
      </c>
      <c r="J538" s="404" t="str">
        <f t="shared" si="65"/>
        <v>    Generar</v>
      </c>
      <c r="K538" s="404" t="str">
        <f t="shared" si="66"/>
        <v>    Generar</v>
      </c>
      <c r="X538" s="167">
        <f ca="1" t="shared" si="55"/>
        <v>938.0312289513147</v>
      </c>
      <c r="Y538" s="167">
        <f ca="1" t="shared" si="56"/>
        <v>945.3019469548602</v>
      </c>
      <c r="Z538" s="167">
        <f ca="1" t="shared" si="57"/>
        <v>730.0038360246183</v>
      </c>
      <c r="AA538" s="167">
        <f ca="1" t="shared" si="58"/>
        <v>1262.320680416593</v>
      </c>
      <c r="AB538" s="167">
        <f ca="1" t="shared" si="59"/>
        <v>879.4583752570686</v>
      </c>
      <c r="AC538" s="167">
        <f ca="1" t="shared" si="60"/>
        <v>927.6909101354229</v>
      </c>
      <c r="AD538" s="167">
        <f ca="1" t="shared" si="61"/>
        <v>1134.3889084766558</v>
      </c>
      <c r="AE538" s="167">
        <f ca="1" t="shared" si="62"/>
        <v>614.6184301384537</v>
      </c>
      <c r="AF538" s="167">
        <f ca="1" t="shared" si="63"/>
        <v>1070.0194995755176</v>
      </c>
      <c r="AG538" s="167">
        <f ca="1" t="shared" si="64"/>
        <v>643.7279770188551</v>
      </c>
    </row>
    <row r="539" spans="1:33" ht="12.75">
      <c r="A539" s="403">
        <v>224</v>
      </c>
      <c r="B539" s="404" t="str">
        <f t="shared" si="52"/>
        <v>    Generar</v>
      </c>
      <c r="C539" s="404" t="str">
        <f t="shared" si="52"/>
        <v>    Generar</v>
      </c>
      <c r="D539" s="404" t="str">
        <f t="shared" si="52"/>
        <v>    Generar</v>
      </c>
      <c r="E539" s="404" t="str">
        <f t="shared" si="52"/>
        <v>    Generar</v>
      </c>
      <c r="F539" s="404" t="str">
        <f t="shared" si="65"/>
        <v>    Generar</v>
      </c>
      <c r="G539" s="404" t="str">
        <f t="shared" si="65"/>
        <v>    Generar</v>
      </c>
      <c r="H539" s="404" t="str">
        <f t="shared" si="65"/>
        <v>    Generar</v>
      </c>
      <c r="I539" s="404" t="str">
        <f t="shared" si="65"/>
        <v>    Generar</v>
      </c>
      <c r="J539" s="404" t="str">
        <f t="shared" si="65"/>
        <v>    Generar</v>
      </c>
      <c r="K539" s="404" t="str">
        <f t="shared" si="66"/>
        <v>    Generar</v>
      </c>
      <c r="X539" s="167">
        <f ca="1" t="shared" si="55"/>
        <v>863.6896525936169</v>
      </c>
      <c r="Y539" s="167">
        <f ca="1" t="shared" si="56"/>
        <v>1267.1724171699302</v>
      </c>
      <c r="Z539" s="167">
        <f ca="1" t="shared" si="57"/>
        <v>1046.3023609266265</v>
      </c>
      <c r="AA539" s="167">
        <f ca="1" t="shared" si="58"/>
        <v>885.4971852862324</v>
      </c>
      <c r="AB539" s="167">
        <f ca="1" t="shared" si="59"/>
        <v>597.3718989988217</v>
      </c>
      <c r="AC539" s="167">
        <f ca="1" t="shared" si="60"/>
        <v>807.0385255171334</v>
      </c>
      <c r="AD539" s="167">
        <f ca="1" t="shared" si="61"/>
        <v>524.2732513081475</v>
      </c>
      <c r="AE539" s="167">
        <f ca="1" t="shared" si="62"/>
        <v>284.9031314900533</v>
      </c>
      <c r="AF539" s="167">
        <f ca="1" t="shared" si="63"/>
        <v>239.64922399741147</v>
      </c>
      <c r="AG539" s="167">
        <f ca="1" t="shared" si="64"/>
        <v>1389.6834443451726</v>
      </c>
    </row>
    <row r="540" spans="1:33" ht="12.75">
      <c r="A540" s="403">
        <v>225</v>
      </c>
      <c r="B540" s="404" t="str">
        <f t="shared" si="52"/>
        <v>    Generar</v>
      </c>
      <c r="C540" s="404" t="str">
        <f t="shared" si="52"/>
        <v>    Generar</v>
      </c>
      <c r="D540" s="404" t="str">
        <f t="shared" si="52"/>
        <v>    Generar</v>
      </c>
      <c r="E540" s="404" t="str">
        <f t="shared" si="52"/>
        <v>    Generar</v>
      </c>
      <c r="F540" s="404" t="str">
        <f t="shared" si="65"/>
        <v>    Generar</v>
      </c>
      <c r="G540" s="404" t="str">
        <f t="shared" si="65"/>
        <v>    Generar</v>
      </c>
      <c r="H540" s="404" t="str">
        <f t="shared" si="65"/>
        <v>    Generar</v>
      </c>
      <c r="I540" s="404" t="str">
        <f t="shared" si="65"/>
        <v>    Generar</v>
      </c>
      <c r="J540" s="404" t="str">
        <f t="shared" si="65"/>
        <v>    Generar</v>
      </c>
      <c r="K540" s="404" t="str">
        <f t="shared" si="66"/>
        <v>    Generar</v>
      </c>
      <c r="X540" s="167">
        <f ca="1" t="shared" si="55"/>
        <v>1000.0720479387937</v>
      </c>
      <c r="Y540" s="167">
        <f ca="1" t="shared" si="56"/>
        <v>1051.4246421530343</v>
      </c>
      <c r="Z540" s="167">
        <f ca="1" t="shared" si="57"/>
        <v>1103.3344155106056</v>
      </c>
      <c r="AA540" s="167">
        <f ca="1" t="shared" si="58"/>
        <v>1061.9486368059104</v>
      </c>
      <c r="AB540" s="167">
        <f ca="1" t="shared" si="59"/>
        <v>747.4438292691653</v>
      </c>
      <c r="AC540" s="167">
        <f ca="1" t="shared" si="60"/>
        <v>804.8086389022099</v>
      </c>
      <c r="AD540" s="167">
        <f ca="1" t="shared" si="61"/>
        <v>545.9672734287662</v>
      </c>
      <c r="AE540" s="167">
        <f ca="1" t="shared" si="62"/>
        <v>761.7061044229561</v>
      </c>
      <c r="AF540" s="167">
        <f ca="1" t="shared" si="63"/>
        <v>471.5366307731649</v>
      </c>
      <c r="AG540" s="167">
        <f ca="1" t="shared" si="64"/>
        <v>873.9068391225271</v>
      </c>
    </row>
    <row r="541" spans="1:33" ht="12.75">
      <c r="A541" s="403">
        <v>226</v>
      </c>
      <c r="B541" s="404" t="str">
        <f t="shared" si="52"/>
        <v>    Generar</v>
      </c>
      <c r="C541" s="404" t="str">
        <f t="shared" si="52"/>
        <v>    Generar</v>
      </c>
      <c r="D541" s="404" t="str">
        <f t="shared" si="52"/>
        <v>    Generar</v>
      </c>
      <c r="E541" s="404" t="str">
        <f t="shared" si="52"/>
        <v>    Generar</v>
      </c>
      <c r="F541" s="404" t="str">
        <f t="shared" si="65"/>
        <v>    Generar</v>
      </c>
      <c r="G541" s="404" t="str">
        <f t="shared" si="65"/>
        <v>    Generar</v>
      </c>
      <c r="H541" s="404" t="str">
        <f t="shared" si="65"/>
        <v>    Generar</v>
      </c>
      <c r="I541" s="404" t="str">
        <f t="shared" si="65"/>
        <v>    Generar</v>
      </c>
      <c r="J541" s="404" t="str">
        <f t="shared" si="65"/>
        <v>    Generar</v>
      </c>
      <c r="K541" s="404" t="str">
        <f t="shared" si="66"/>
        <v>    Generar</v>
      </c>
      <c r="X541" s="167">
        <f ca="1" t="shared" si="55"/>
        <v>682.8940670703987</v>
      </c>
      <c r="Y541" s="167">
        <f ca="1" t="shared" si="56"/>
        <v>1470.4340269648635</v>
      </c>
      <c r="Z541" s="167">
        <f ca="1" t="shared" si="57"/>
        <v>1057.5701746272866</v>
      </c>
      <c r="AA541" s="167">
        <f ca="1" t="shared" si="58"/>
        <v>747.0865930371712</v>
      </c>
      <c r="AB541" s="167">
        <f ca="1" t="shared" si="59"/>
        <v>449.0620338110883</v>
      </c>
      <c r="AC541" s="167">
        <f ca="1" t="shared" si="60"/>
        <v>1257.0990234245355</v>
      </c>
      <c r="AD541" s="167">
        <f ca="1" t="shared" si="61"/>
        <v>850.3363133639346</v>
      </c>
      <c r="AE541" s="167">
        <f ca="1" t="shared" si="62"/>
        <v>1303.3803867035</v>
      </c>
      <c r="AF541" s="167">
        <f ca="1" t="shared" si="63"/>
        <v>1267.0307410761568</v>
      </c>
      <c r="AG541" s="167">
        <f ca="1" t="shared" si="64"/>
        <v>859.0692312077866</v>
      </c>
    </row>
    <row r="542" spans="1:33" ht="12.75">
      <c r="A542" s="403">
        <v>227</v>
      </c>
      <c r="B542" s="404" t="str">
        <f t="shared" si="52"/>
        <v>    Generar</v>
      </c>
      <c r="C542" s="404" t="str">
        <f t="shared" si="52"/>
        <v>    Generar</v>
      </c>
      <c r="D542" s="404" t="str">
        <f t="shared" si="52"/>
        <v>    Generar</v>
      </c>
      <c r="E542" s="404" t="str">
        <f t="shared" si="52"/>
        <v>    Generar</v>
      </c>
      <c r="F542" s="404" t="str">
        <f t="shared" si="65"/>
        <v>    Generar</v>
      </c>
      <c r="G542" s="404" t="str">
        <f t="shared" si="65"/>
        <v>    Generar</v>
      </c>
      <c r="H542" s="404" t="str">
        <f t="shared" si="65"/>
        <v>    Generar</v>
      </c>
      <c r="I542" s="404" t="str">
        <f t="shared" si="65"/>
        <v>    Generar</v>
      </c>
      <c r="J542" s="404" t="str">
        <f t="shared" si="65"/>
        <v>    Generar</v>
      </c>
      <c r="K542" s="404" t="str">
        <f t="shared" si="66"/>
        <v>    Generar</v>
      </c>
      <c r="X542" s="167">
        <f ca="1" t="shared" si="55"/>
        <v>1044.8930796017673</v>
      </c>
      <c r="Y542" s="167">
        <f ca="1" t="shared" si="56"/>
        <v>498.1854519043534</v>
      </c>
      <c r="Z542" s="167">
        <f ca="1" t="shared" si="57"/>
        <v>1241.3627315028625</v>
      </c>
      <c r="AA542" s="167">
        <f ca="1" t="shared" si="58"/>
        <v>602.2627840068009</v>
      </c>
      <c r="AB542" s="167">
        <f ca="1" t="shared" si="59"/>
        <v>761.8566270164104</v>
      </c>
      <c r="AC542" s="167">
        <f ca="1" t="shared" si="60"/>
        <v>865.0809011039298</v>
      </c>
      <c r="AD542" s="167">
        <f ca="1" t="shared" si="61"/>
        <v>937.1257005748424</v>
      </c>
      <c r="AE542" s="167">
        <f ca="1" t="shared" si="62"/>
        <v>883.579609069983</v>
      </c>
      <c r="AF542" s="167">
        <f ca="1" t="shared" si="63"/>
        <v>481.88124024757894</v>
      </c>
      <c r="AG542" s="167">
        <f ca="1" t="shared" si="64"/>
        <v>815.0888289728089</v>
      </c>
    </row>
    <row r="543" spans="1:33" ht="12.75">
      <c r="A543" s="403">
        <v>228</v>
      </c>
      <c r="B543" s="404" t="str">
        <f t="shared" si="52"/>
        <v>    Generar</v>
      </c>
      <c r="C543" s="404" t="str">
        <f t="shared" si="52"/>
        <v>    Generar</v>
      </c>
      <c r="D543" s="404" t="str">
        <f t="shared" si="52"/>
        <v>    Generar</v>
      </c>
      <c r="E543" s="404" t="str">
        <f t="shared" si="52"/>
        <v>    Generar</v>
      </c>
      <c r="F543" s="404" t="str">
        <f t="shared" si="65"/>
        <v>    Generar</v>
      </c>
      <c r="G543" s="404" t="str">
        <f t="shared" si="65"/>
        <v>    Generar</v>
      </c>
      <c r="H543" s="404" t="str">
        <f t="shared" si="65"/>
        <v>    Generar</v>
      </c>
      <c r="I543" s="404" t="str">
        <f t="shared" si="65"/>
        <v>    Generar</v>
      </c>
      <c r="J543" s="404" t="str">
        <f t="shared" si="65"/>
        <v>    Generar</v>
      </c>
      <c r="K543" s="404" t="str">
        <f t="shared" si="66"/>
        <v>    Generar</v>
      </c>
      <c r="X543" s="167">
        <f ca="1" t="shared" si="55"/>
        <v>1118.0203537568295</v>
      </c>
      <c r="Y543" s="167">
        <f ca="1" t="shared" si="56"/>
        <v>889.5221566129977</v>
      </c>
      <c r="Z543" s="167">
        <f ca="1" t="shared" si="57"/>
        <v>1148.6153891536142</v>
      </c>
      <c r="AA543" s="167">
        <f ca="1" t="shared" si="58"/>
        <v>1119.4738621886238</v>
      </c>
      <c r="AB543" s="167">
        <f ca="1" t="shared" si="59"/>
        <v>819.2497222713818</v>
      </c>
      <c r="AC543" s="167">
        <f ca="1" t="shared" si="60"/>
        <v>258.02970241141554</v>
      </c>
      <c r="AD543" s="167">
        <f ca="1" t="shared" si="61"/>
        <v>625.4420691421254</v>
      </c>
      <c r="AE543" s="167">
        <f ca="1" t="shared" si="62"/>
        <v>1169.9802199888495</v>
      </c>
      <c r="AF543" s="167">
        <f ca="1" t="shared" si="63"/>
        <v>907.7592860890094</v>
      </c>
      <c r="AG543" s="167">
        <f ca="1" t="shared" si="64"/>
        <v>616.2289966924948</v>
      </c>
    </row>
    <row r="544" spans="1:33" ht="12.75">
      <c r="A544" s="403">
        <v>229</v>
      </c>
      <c r="B544" s="404" t="str">
        <f t="shared" si="52"/>
        <v>    Generar</v>
      </c>
      <c r="C544" s="404" t="str">
        <f t="shared" si="52"/>
        <v>    Generar</v>
      </c>
      <c r="D544" s="404" t="str">
        <f t="shared" si="52"/>
        <v>    Generar</v>
      </c>
      <c r="E544" s="404" t="str">
        <f t="shared" si="52"/>
        <v>    Generar</v>
      </c>
      <c r="F544" s="404" t="str">
        <f t="shared" si="65"/>
        <v>    Generar</v>
      </c>
      <c r="G544" s="404" t="str">
        <f t="shared" si="65"/>
        <v>    Generar</v>
      </c>
      <c r="H544" s="404" t="str">
        <f t="shared" si="65"/>
        <v>    Generar</v>
      </c>
      <c r="I544" s="404" t="str">
        <f t="shared" si="65"/>
        <v>    Generar</v>
      </c>
      <c r="J544" s="404" t="str">
        <f t="shared" si="65"/>
        <v>    Generar</v>
      </c>
      <c r="K544" s="404" t="str">
        <f t="shared" si="66"/>
        <v>    Generar</v>
      </c>
      <c r="X544" s="167">
        <f ca="1" t="shared" si="55"/>
        <v>990.4543784388198</v>
      </c>
      <c r="Y544" s="167">
        <f ca="1" t="shared" si="56"/>
        <v>956.8035734777055</v>
      </c>
      <c r="Z544" s="167">
        <f ca="1" t="shared" si="57"/>
        <v>732.4317475025243</v>
      </c>
      <c r="AA544" s="167">
        <f ca="1" t="shared" si="58"/>
        <v>837.7638150631287</v>
      </c>
      <c r="AB544" s="167">
        <f ca="1" t="shared" si="59"/>
        <v>883.6445047052586</v>
      </c>
      <c r="AC544" s="167">
        <f ca="1" t="shared" si="60"/>
        <v>943.4223527469394</v>
      </c>
      <c r="AD544" s="167">
        <f ca="1" t="shared" si="61"/>
        <v>466.0178685806982</v>
      </c>
      <c r="AE544" s="167">
        <f ca="1" t="shared" si="62"/>
        <v>795.443609721008</v>
      </c>
      <c r="AF544" s="167">
        <f ca="1" t="shared" si="63"/>
        <v>1136.613761080898</v>
      </c>
      <c r="AG544" s="167">
        <f ca="1" t="shared" si="64"/>
        <v>1013.3863628791872</v>
      </c>
    </row>
    <row r="545" spans="1:33" ht="12.75">
      <c r="A545" s="403">
        <v>230</v>
      </c>
      <c r="B545" s="404" t="str">
        <f t="shared" si="52"/>
        <v>    Generar</v>
      </c>
      <c r="C545" s="404" t="str">
        <f t="shared" si="52"/>
        <v>    Generar</v>
      </c>
      <c r="D545" s="404" t="str">
        <f t="shared" si="52"/>
        <v>    Generar</v>
      </c>
      <c r="E545" s="404" t="str">
        <f t="shared" si="52"/>
        <v>    Generar</v>
      </c>
      <c r="F545" s="404" t="str">
        <f t="shared" si="65"/>
        <v>    Generar</v>
      </c>
      <c r="G545" s="404" t="str">
        <f t="shared" si="65"/>
        <v>    Generar</v>
      </c>
      <c r="H545" s="404" t="str">
        <f t="shared" si="65"/>
        <v>    Generar</v>
      </c>
      <c r="I545" s="404" t="str">
        <f t="shared" si="65"/>
        <v>    Generar</v>
      </c>
      <c r="J545" s="404" t="str">
        <f t="shared" si="65"/>
        <v>    Generar</v>
      </c>
      <c r="K545" s="404" t="str">
        <f t="shared" si="66"/>
        <v>    Generar</v>
      </c>
      <c r="X545" s="167">
        <f ca="1" t="shared" si="55"/>
        <v>603.9336131109404</v>
      </c>
      <c r="Y545" s="167">
        <f ca="1" t="shared" si="56"/>
        <v>474.10088014274436</v>
      </c>
      <c r="Z545" s="167">
        <f ca="1" t="shared" si="57"/>
        <v>784.5486623981658</v>
      </c>
      <c r="AA545" s="167">
        <f ca="1" t="shared" si="58"/>
        <v>894.0830869632555</v>
      </c>
      <c r="AB545" s="167">
        <f ca="1" t="shared" si="59"/>
        <v>1000.6572566096404</v>
      </c>
      <c r="AC545" s="167">
        <f ca="1" t="shared" si="60"/>
        <v>605.7924905720482</v>
      </c>
      <c r="AD545" s="167">
        <f ca="1" t="shared" si="61"/>
        <v>969.821194408132</v>
      </c>
      <c r="AE545" s="167">
        <f ca="1" t="shared" si="62"/>
        <v>781.1008948885637</v>
      </c>
      <c r="AF545" s="167">
        <f ca="1" t="shared" si="63"/>
        <v>950.1774589460176</v>
      </c>
      <c r="AG545" s="167">
        <f ca="1" t="shared" si="64"/>
        <v>1171.1940880323846</v>
      </c>
    </row>
    <row r="546" spans="1:33" ht="12.75">
      <c r="A546" s="403">
        <v>231</v>
      </c>
      <c r="B546" s="404" t="str">
        <f t="shared" si="52"/>
        <v>    Generar</v>
      </c>
      <c r="C546" s="404" t="str">
        <f t="shared" si="52"/>
        <v>    Generar</v>
      </c>
      <c r="D546" s="404" t="str">
        <f t="shared" si="52"/>
        <v>    Generar</v>
      </c>
      <c r="E546" s="404" t="str">
        <f t="shared" si="52"/>
        <v>    Generar</v>
      </c>
      <c r="F546" s="404" t="str">
        <f t="shared" si="65"/>
        <v>    Generar</v>
      </c>
      <c r="G546" s="404" t="str">
        <f t="shared" si="65"/>
        <v>    Generar</v>
      </c>
      <c r="H546" s="404" t="str">
        <f t="shared" si="65"/>
        <v>    Generar</v>
      </c>
      <c r="I546" s="404" t="str">
        <f t="shared" si="65"/>
        <v>    Generar</v>
      </c>
      <c r="J546" s="404" t="str">
        <f t="shared" si="65"/>
        <v>    Generar</v>
      </c>
      <c r="K546" s="404" t="str">
        <f t="shared" si="66"/>
        <v>    Generar</v>
      </c>
      <c r="X546" s="167">
        <f ca="1" t="shared" si="55"/>
        <v>1084.9460493156832</v>
      </c>
      <c r="Y546" s="167">
        <f ca="1" t="shared" si="56"/>
        <v>1039.9372329922244</v>
      </c>
      <c r="Z546" s="167">
        <f ca="1" t="shared" si="57"/>
        <v>570.9730684220793</v>
      </c>
      <c r="AA546" s="167">
        <f ca="1" t="shared" si="58"/>
        <v>1017.540764881503</v>
      </c>
      <c r="AB546" s="167">
        <f ca="1" t="shared" si="59"/>
        <v>577.0213320797257</v>
      </c>
      <c r="AC546" s="167">
        <f ca="1" t="shared" si="60"/>
        <v>671.117985288095</v>
      </c>
      <c r="AD546" s="167">
        <f ca="1" t="shared" si="61"/>
        <v>1141.769575672978</v>
      </c>
      <c r="AE546" s="167">
        <f ca="1" t="shared" si="62"/>
        <v>553.5245496498512</v>
      </c>
      <c r="AF546" s="167">
        <f ca="1" t="shared" si="63"/>
        <v>608.7703098195385</v>
      </c>
      <c r="AG546" s="167">
        <f ca="1" t="shared" si="64"/>
        <v>921.1308768739806</v>
      </c>
    </row>
    <row r="547" spans="1:33" ht="12.75">
      <c r="A547" s="403">
        <v>232</v>
      </c>
      <c r="B547" s="404" t="str">
        <f t="shared" si="52"/>
        <v>    Generar</v>
      </c>
      <c r="C547" s="404" t="str">
        <f t="shared" si="52"/>
        <v>    Generar</v>
      </c>
      <c r="D547" s="404" t="str">
        <f t="shared" si="52"/>
        <v>    Generar</v>
      </c>
      <c r="E547" s="404" t="str">
        <f t="shared" si="52"/>
        <v>    Generar</v>
      </c>
      <c r="F547" s="404" t="str">
        <f t="shared" si="65"/>
        <v>    Generar</v>
      </c>
      <c r="G547" s="404" t="str">
        <f t="shared" si="65"/>
        <v>    Generar</v>
      </c>
      <c r="H547" s="404" t="str">
        <f t="shared" si="65"/>
        <v>    Generar</v>
      </c>
      <c r="I547" s="404" t="str">
        <f t="shared" si="65"/>
        <v>    Generar</v>
      </c>
      <c r="J547" s="404" t="str">
        <f t="shared" si="65"/>
        <v>    Generar</v>
      </c>
      <c r="K547" s="404" t="str">
        <f t="shared" si="66"/>
        <v>    Generar</v>
      </c>
      <c r="X547" s="167">
        <f ca="1" t="shared" si="55"/>
        <v>1158.5192170847322</v>
      </c>
      <c r="Y547" s="167">
        <f ca="1" t="shared" si="56"/>
        <v>712.9712854479488</v>
      </c>
      <c r="Z547" s="167">
        <f ca="1" t="shared" si="57"/>
        <v>1336.5353201568114</v>
      </c>
      <c r="AA547" s="167">
        <f ca="1" t="shared" si="58"/>
        <v>1217.0302782734805</v>
      </c>
      <c r="AB547" s="167">
        <f ca="1" t="shared" si="59"/>
        <v>964.3470875692935</v>
      </c>
      <c r="AC547" s="167">
        <f ca="1" t="shared" si="60"/>
        <v>871.7892799624813</v>
      </c>
      <c r="AD547" s="167">
        <f ca="1" t="shared" si="61"/>
        <v>1030.8062248737233</v>
      </c>
      <c r="AE547" s="167">
        <f ca="1" t="shared" si="62"/>
        <v>974.7453125479933</v>
      </c>
      <c r="AF547" s="167">
        <f ca="1" t="shared" si="63"/>
        <v>728.8999616279871</v>
      </c>
      <c r="AG547" s="167">
        <f ca="1" t="shared" si="64"/>
        <v>867.1043445391235</v>
      </c>
    </row>
    <row r="548" spans="1:33" ht="12.75">
      <c r="A548" s="403">
        <v>233</v>
      </c>
      <c r="B548" s="404" t="str">
        <f t="shared" si="52"/>
        <v>    Generar</v>
      </c>
      <c r="C548" s="404" t="str">
        <f t="shared" si="52"/>
        <v>    Generar</v>
      </c>
      <c r="D548" s="404" t="str">
        <f t="shared" si="52"/>
        <v>    Generar</v>
      </c>
      <c r="E548" s="404" t="str">
        <f t="shared" si="52"/>
        <v>    Generar</v>
      </c>
      <c r="F548" s="404" t="str">
        <f t="shared" si="65"/>
        <v>    Generar</v>
      </c>
      <c r="G548" s="404" t="str">
        <f t="shared" si="65"/>
        <v>    Generar</v>
      </c>
      <c r="H548" s="404" t="str">
        <f t="shared" si="65"/>
        <v>    Generar</v>
      </c>
      <c r="I548" s="404" t="str">
        <f t="shared" si="65"/>
        <v>    Generar</v>
      </c>
      <c r="J548" s="404" t="str">
        <f t="shared" si="65"/>
        <v>    Generar</v>
      </c>
      <c r="K548" s="404" t="str">
        <f t="shared" si="66"/>
        <v>    Generar</v>
      </c>
      <c r="X548" s="167">
        <f ca="1" t="shared" si="55"/>
        <v>1047.3097791430741</v>
      </c>
      <c r="Y548" s="167">
        <f ca="1" t="shared" si="56"/>
        <v>968.3077277644742</v>
      </c>
      <c r="Z548" s="167">
        <f ca="1" t="shared" si="57"/>
        <v>778.6503040226286</v>
      </c>
      <c r="AA548" s="167">
        <f ca="1" t="shared" si="58"/>
        <v>641.1822749713957</v>
      </c>
      <c r="AB548" s="167">
        <f ca="1" t="shared" si="59"/>
        <v>518.5472556204223</v>
      </c>
      <c r="AC548" s="167">
        <f ca="1" t="shared" si="60"/>
        <v>544.3317573504669</v>
      </c>
      <c r="AD548" s="167">
        <f ca="1" t="shared" si="61"/>
        <v>1026.4252899302028</v>
      </c>
      <c r="AE548" s="167">
        <f ca="1" t="shared" si="62"/>
        <v>904.9033396740803</v>
      </c>
      <c r="AF548" s="167">
        <f ca="1" t="shared" si="63"/>
        <v>789.7489931452162</v>
      </c>
      <c r="AG548" s="167">
        <f ca="1" t="shared" si="64"/>
        <v>733.20072357179</v>
      </c>
    </row>
    <row r="549" spans="1:33" ht="12.75">
      <c r="A549" s="403">
        <v>234</v>
      </c>
      <c r="B549" s="404" t="str">
        <f t="shared" si="52"/>
        <v>    Generar</v>
      </c>
      <c r="C549" s="404" t="str">
        <f t="shared" si="52"/>
        <v>    Generar</v>
      </c>
      <c r="D549" s="404" t="str">
        <f t="shared" si="52"/>
        <v>    Generar</v>
      </c>
      <c r="E549" s="404" t="str">
        <f t="shared" si="52"/>
        <v>    Generar</v>
      </c>
      <c r="F549" s="404" t="str">
        <f t="shared" si="65"/>
        <v>    Generar</v>
      </c>
      <c r="G549" s="404" t="str">
        <f t="shared" si="65"/>
        <v>    Generar</v>
      </c>
      <c r="H549" s="404" t="str">
        <f t="shared" si="65"/>
        <v>    Generar</v>
      </c>
      <c r="I549" s="404" t="str">
        <f t="shared" si="65"/>
        <v>    Generar</v>
      </c>
      <c r="J549" s="404" t="str">
        <f t="shared" si="65"/>
        <v>    Generar</v>
      </c>
      <c r="K549" s="404" t="str">
        <f t="shared" si="66"/>
        <v>    Generar</v>
      </c>
      <c r="X549" s="167">
        <f ca="1" t="shared" si="55"/>
        <v>566.4787334263985</v>
      </c>
      <c r="Y549" s="167">
        <f ca="1" t="shared" si="56"/>
        <v>948.7660162634833</v>
      </c>
      <c r="Z549" s="167">
        <f ca="1" t="shared" si="57"/>
        <v>1327.460516488873</v>
      </c>
      <c r="AA549" s="167">
        <f ca="1" t="shared" si="58"/>
        <v>1171.3833971983681</v>
      </c>
      <c r="AB549" s="167">
        <f ca="1" t="shared" si="59"/>
        <v>973.7041008513872</v>
      </c>
      <c r="AC549" s="167">
        <f ca="1" t="shared" si="60"/>
        <v>578.3442030118025</v>
      </c>
      <c r="AD549" s="167">
        <f ca="1" t="shared" si="61"/>
        <v>584.7782314404535</v>
      </c>
      <c r="AE549" s="167">
        <f ca="1" t="shared" si="62"/>
        <v>971.1236476389741</v>
      </c>
      <c r="AF549" s="167">
        <f ca="1" t="shared" si="63"/>
        <v>1258.9342770528972</v>
      </c>
      <c r="AG549" s="167">
        <f ca="1" t="shared" si="64"/>
        <v>773.9713988384748</v>
      </c>
    </row>
    <row r="550" spans="1:33" ht="12.75">
      <c r="A550" s="403">
        <v>235</v>
      </c>
      <c r="B550" s="404" t="str">
        <f t="shared" si="52"/>
        <v>    Generar</v>
      </c>
      <c r="C550" s="404" t="str">
        <f t="shared" si="52"/>
        <v>    Generar</v>
      </c>
      <c r="D550" s="404" t="str">
        <f t="shared" si="52"/>
        <v>    Generar</v>
      </c>
      <c r="E550" s="404" t="str">
        <f t="shared" si="52"/>
        <v>    Generar</v>
      </c>
      <c r="F550" s="404" t="str">
        <f t="shared" si="65"/>
        <v>    Generar</v>
      </c>
      <c r="G550" s="404" t="str">
        <f t="shared" si="65"/>
        <v>    Generar</v>
      </c>
      <c r="H550" s="404" t="str">
        <f t="shared" si="65"/>
        <v>    Generar</v>
      </c>
      <c r="I550" s="404" t="str">
        <f t="shared" si="65"/>
        <v>    Generar</v>
      </c>
      <c r="J550" s="404" t="str">
        <f t="shared" si="65"/>
        <v>    Generar</v>
      </c>
      <c r="K550" s="404" t="str">
        <f t="shared" si="66"/>
        <v>    Generar</v>
      </c>
      <c r="X550" s="167">
        <f ca="1" t="shared" si="55"/>
        <v>1358.7133221298204</v>
      </c>
      <c r="Y550" s="167">
        <f ca="1" t="shared" si="56"/>
        <v>1172.2432619231593</v>
      </c>
      <c r="Z550" s="167">
        <f ca="1" t="shared" si="57"/>
        <v>1180.9637549924494</v>
      </c>
      <c r="AA550" s="167">
        <f ca="1" t="shared" si="58"/>
        <v>1163.819485478081</v>
      </c>
      <c r="AB550" s="167">
        <f ca="1" t="shared" si="59"/>
        <v>889.6581481714937</v>
      </c>
      <c r="AC550" s="167">
        <f ca="1" t="shared" si="60"/>
        <v>446.17932876460225</v>
      </c>
      <c r="AD550" s="167">
        <f ca="1" t="shared" si="61"/>
        <v>811.2232405625497</v>
      </c>
      <c r="AE550" s="167">
        <f ca="1" t="shared" si="62"/>
        <v>700.9850073728048</v>
      </c>
      <c r="AF550" s="167">
        <f ca="1" t="shared" si="63"/>
        <v>821.3920929067441</v>
      </c>
      <c r="AG550" s="167">
        <f ca="1" t="shared" si="64"/>
        <v>778.1370239512478</v>
      </c>
    </row>
    <row r="551" spans="1:33" ht="12.75">
      <c r="A551" s="403">
        <v>236</v>
      </c>
      <c r="B551" s="404" t="str">
        <f t="shared" si="52"/>
        <v>    Generar</v>
      </c>
      <c r="C551" s="404" t="str">
        <f t="shared" si="52"/>
        <v>    Generar</v>
      </c>
      <c r="D551" s="404" t="str">
        <f t="shared" si="52"/>
        <v>    Generar</v>
      </c>
      <c r="E551" s="404" t="str">
        <f t="shared" si="52"/>
        <v>    Generar</v>
      </c>
      <c r="F551" s="404" t="str">
        <f t="shared" si="65"/>
        <v>    Generar</v>
      </c>
      <c r="G551" s="404" t="str">
        <f t="shared" si="65"/>
        <v>    Generar</v>
      </c>
      <c r="H551" s="404" t="str">
        <f t="shared" si="65"/>
        <v>    Generar</v>
      </c>
      <c r="I551" s="404" t="str">
        <f t="shared" si="65"/>
        <v>    Generar</v>
      </c>
      <c r="J551" s="404" t="str">
        <f t="shared" si="65"/>
        <v>    Generar</v>
      </c>
      <c r="K551" s="404" t="str">
        <f t="shared" si="66"/>
        <v>    Generar</v>
      </c>
      <c r="X551" s="167">
        <f ca="1" t="shared" si="55"/>
        <v>833.9432277518273</v>
      </c>
      <c r="Y551" s="167">
        <f ca="1" t="shared" si="56"/>
        <v>850.9208850898522</v>
      </c>
      <c r="Z551" s="167">
        <f ca="1" t="shared" si="57"/>
        <v>696.0212278290924</v>
      </c>
      <c r="AA551" s="167">
        <f ca="1" t="shared" si="58"/>
        <v>410.41438548828984</v>
      </c>
      <c r="AB551" s="167">
        <f ca="1" t="shared" si="59"/>
        <v>638.3238915467086</v>
      </c>
      <c r="AC551" s="167">
        <f ca="1" t="shared" si="60"/>
        <v>798.8970066556609</v>
      </c>
      <c r="AD551" s="167">
        <f ca="1" t="shared" si="61"/>
        <v>1338.8893354986</v>
      </c>
      <c r="AE551" s="167">
        <f ca="1" t="shared" si="62"/>
        <v>1183.967902693302</v>
      </c>
      <c r="AF551" s="167">
        <f ca="1" t="shared" si="63"/>
        <v>722.0247938433947</v>
      </c>
      <c r="AG551" s="167">
        <f ca="1" t="shared" si="64"/>
        <v>1216.4194932002351</v>
      </c>
    </row>
    <row r="552" spans="1:33" ht="12.75">
      <c r="A552" s="403">
        <v>237</v>
      </c>
      <c r="B552" s="404" t="str">
        <f t="shared" si="52"/>
        <v>    Generar</v>
      </c>
      <c r="C552" s="404" t="str">
        <f t="shared" si="52"/>
        <v>    Generar</v>
      </c>
      <c r="D552" s="404" t="str">
        <f t="shared" si="52"/>
        <v>    Generar</v>
      </c>
      <c r="E552" s="404" t="str">
        <f t="shared" si="52"/>
        <v>    Generar</v>
      </c>
      <c r="F552" s="404" t="str">
        <f t="shared" si="65"/>
        <v>    Generar</v>
      </c>
      <c r="G552" s="404" t="str">
        <f t="shared" si="65"/>
        <v>    Generar</v>
      </c>
      <c r="H552" s="404" t="str">
        <f t="shared" si="65"/>
        <v>    Generar</v>
      </c>
      <c r="I552" s="404" t="str">
        <f t="shared" si="65"/>
        <v>    Generar</v>
      </c>
      <c r="J552" s="404" t="str">
        <f t="shared" si="65"/>
        <v>    Generar</v>
      </c>
      <c r="K552" s="404" t="str">
        <f t="shared" si="66"/>
        <v>    Generar</v>
      </c>
      <c r="X552" s="167">
        <f ca="1" t="shared" si="55"/>
        <v>608.534430287667</v>
      </c>
      <c r="Y552" s="167">
        <f ca="1" t="shared" si="56"/>
        <v>950.0439003922625</v>
      </c>
      <c r="Z552" s="167">
        <f ca="1" t="shared" si="57"/>
        <v>626.7002635984608</v>
      </c>
      <c r="AA552" s="167">
        <f ca="1" t="shared" si="58"/>
        <v>845.3955181898758</v>
      </c>
      <c r="AB552" s="167">
        <f ca="1" t="shared" si="59"/>
        <v>476.5871480249799</v>
      </c>
      <c r="AC552" s="167">
        <f ca="1" t="shared" si="60"/>
        <v>636.4792085164977</v>
      </c>
      <c r="AD552" s="167">
        <f ca="1" t="shared" si="61"/>
        <v>199.97976673608582</v>
      </c>
      <c r="AE552" s="167">
        <f ca="1" t="shared" si="62"/>
        <v>889.027011097649</v>
      </c>
      <c r="AF552" s="167">
        <f ca="1" t="shared" si="63"/>
        <v>1118.6063052295844</v>
      </c>
      <c r="AG552" s="167">
        <f ca="1" t="shared" si="64"/>
        <v>683.0388733214766</v>
      </c>
    </row>
    <row r="553" spans="1:33" ht="12.75">
      <c r="A553" s="403">
        <v>238</v>
      </c>
      <c r="B553" s="404" t="str">
        <f t="shared" si="52"/>
        <v>    Generar</v>
      </c>
      <c r="C553" s="404" t="str">
        <f t="shared" si="52"/>
        <v>    Generar</v>
      </c>
      <c r="D553" s="404" t="str">
        <f t="shared" si="52"/>
        <v>    Generar</v>
      </c>
      <c r="E553" s="404" t="str">
        <f t="shared" si="52"/>
        <v>    Generar</v>
      </c>
      <c r="F553" s="404" t="str">
        <f t="shared" si="65"/>
        <v>    Generar</v>
      </c>
      <c r="G553" s="404" t="str">
        <f t="shared" si="65"/>
        <v>    Generar</v>
      </c>
      <c r="H553" s="404" t="str">
        <f t="shared" si="65"/>
        <v>    Generar</v>
      </c>
      <c r="I553" s="404" t="str">
        <f t="shared" si="65"/>
        <v>    Generar</v>
      </c>
      <c r="J553" s="404" t="str">
        <f t="shared" si="65"/>
        <v>    Generar</v>
      </c>
      <c r="K553" s="404" t="str">
        <f t="shared" si="66"/>
        <v>    Generar</v>
      </c>
      <c r="X553" s="167">
        <f ca="1" t="shared" si="55"/>
        <v>987.9344369363247</v>
      </c>
      <c r="Y553" s="167">
        <f ca="1" t="shared" si="56"/>
        <v>519.1885495954907</v>
      </c>
      <c r="Z553" s="167">
        <f ca="1" t="shared" si="57"/>
        <v>929.2007227557675</v>
      </c>
      <c r="AA553" s="167">
        <f ca="1" t="shared" si="58"/>
        <v>1347.8448917293242</v>
      </c>
      <c r="AB553" s="167">
        <f ca="1" t="shared" si="59"/>
        <v>944.0583192978975</v>
      </c>
      <c r="AC553" s="167">
        <f ca="1" t="shared" si="60"/>
        <v>831.3060844591067</v>
      </c>
      <c r="AD553" s="167">
        <f ca="1" t="shared" si="61"/>
        <v>1150.570498916152</v>
      </c>
      <c r="AE553" s="167">
        <f ca="1" t="shared" si="62"/>
        <v>1235.0207309029825</v>
      </c>
      <c r="AF553" s="167">
        <f ca="1" t="shared" si="63"/>
        <v>742.3498878788168</v>
      </c>
      <c r="AG553" s="167">
        <f ca="1" t="shared" si="64"/>
        <v>859.3434499947374</v>
      </c>
    </row>
    <row r="554" spans="1:33" ht="12.75">
      <c r="A554" s="403">
        <v>239</v>
      </c>
      <c r="B554" s="404" t="str">
        <f t="shared" si="52"/>
        <v>    Generar</v>
      </c>
      <c r="C554" s="404" t="str">
        <f t="shared" si="52"/>
        <v>    Generar</v>
      </c>
      <c r="D554" s="404" t="str">
        <f t="shared" si="52"/>
        <v>    Generar</v>
      </c>
      <c r="E554" s="404" t="str">
        <f t="shared" si="52"/>
        <v>    Generar</v>
      </c>
      <c r="F554" s="404" t="str">
        <f t="shared" si="65"/>
        <v>    Generar</v>
      </c>
      <c r="G554" s="404" t="str">
        <f t="shared" si="65"/>
        <v>    Generar</v>
      </c>
      <c r="H554" s="404" t="str">
        <f t="shared" si="65"/>
        <v>    Generar</v>
      </c>
      <c r="I554" s="404" t="str">
        <f t="shared" si="65"/>
        <v>    Generar</v>
      </c>
      <c r="J554" s="404" t="str">
        <f t="shared" si="65"/>
        <v>    Generar</v>
      </c>
      <c r="K554" s="404" t="str">
        <f t="shared" si="66"/>
        <v>    Generar</v>
      </c>
      <c r="X554" s="167">
        <f ca="1" t="shared" si="55"/>
        <v>911.3860006521859</v>
      </c>
      <c r="Y554" s="167">
        <f ca="1" t="shared" si="56"/>
        <v>992.567113235237</v>
      </c>
      <c r="Z554" s="167">
        <f ca="1" t="shared" si="57"/>
        <v>911.7626080733303</v>
      </c>
      <c r="AA554" s="167">
        <f ca="1" t="shared" si="58"/>
        <v>774.8680114026907</v>
      </c>
      <c r="AB554" s="167">
        <f ca="1" t="shared" si="59"/>
        <v>237.98275506192692</v>
      </c>
      <c r="AC554" s="167">
        <f ca="1" t="shared" si="60"/>
        <v>549.1483774454132</v>
      </c>
      <c r="AD554" s="167">
        <f ca="1" t="shared" si="61"/>
        <v>841.8353879833459</v>
      </c>
      <c r="AE554" s="167">
        <f ca="1" t="shared" si="62"/>
        <v>1070.6053900427019</v>
      </c>
      <c r="AF554" s="167">
        <f ca="1" t="shared" si="63"/>
        <v>875.8503862696786</v>
      </c>
      <c r="AG554" s="167">
        <f ca="1" t="shared" si="64"/>
        <v>964.6167438489772</v>
      </c>
    </row>
    <row r="555" spans="1:33" ht="12.75">
      <c r="A555" s="403">
        <v>240</v>
      </c>
      <c r="B555" s="404" t="str">
        <f t="shared" si="52"/>
        <v>    Generar</v>
      </c>
      <c r="C555" s="404" t="str">
        <f t="shared" si="52"/>
        <v>    Generar</v>
      </c>
      <c r="D555" s="404" t="str">
        <f t="shared" si="52"/>
        <v>    Generar</v>
      </c>
      <c r="E555" s="404" t="str">
        <f t="shared" si="52"/>
        <v>    Generar</v>
      </c>
      <c r="F555" s="404" t="str">
        <f t="shared" si="65"/>
        <v>    Generar</v>
      </c>
      <c r="G555" s="404" t="str">
        <f t="shared" si="65"/>
        <v>    Generar</v>
      </c>
      <c r="H555" s="404" t="str">
        <f t="shared" si="65"/>
        <v>    Generar</v>
      </c>
      <c r="I555" s="404" t="str">
        <f t="shared" si="65"/>
        <v>    Generar</v>
      </c>
      <c r="J555" s="404" t="str">
        <f t="shared" si="65"/>
        <v>    Generar</v>
      </c>
      <c r="K555" s="404" t="str">
        <f t="shared" si="66"/>
        <v>    Generar</v>
      </c>
      <c r="X555" s="167">
        <f ca="1" t="shared" si="55"/>
        <v>811.3803484524016</v>
      </c>
      <c r="Y555" s="167">
        <f ca="1" t="shared" si="56"/>
        <v>590.6424144318031</v>
      </c>
      <c r="Z555" s="167">
        <f ca="1" t="shared" si="57"/>
        <v>1306.82944017217</v>
      </c>
      <c r="AA555" s="167">
        <f ca="1" t="shared" si="58"/>
        <v>752.4023273406328</v>
      </c>
      <c r="AB555" s="167">
        <f ca="1" t="shared" si="59"/>
        <v>1775.1195867354622</v>
      </c>
      <c r="AC555" s="167">
        <f ca="1" t="shared" si="60"/>
        <v>1207.640811147226</v>
      </c>
      <c r="AD555" s="167">
        <f ca="1" t="shared" si="61"/>
        <v>1027.4295037519762</v>
      </c>
      <c r="AE555" s="167">
        <f ca="1" t="shared" si="62"/>
        <v>586.233611806614</v>
      </c>
      <c r="AF555" s="167">
        <f ca="1" t="shared" si="63"/>
        <v>694.8980666692663</v>
      </c>
      <c r="AG555" s="167">
        <f ca="1" t="shared" si="64"/>
        <v>800.2325130221651</v>
      </c>
    </row>
    <row r="556" spans="1:33" ht="12.75">
      <c r="A556" s="403">
        <v>241</v>
      </c>
      <c r="B556" s="404" t="str">
        <f t="shared" si="52"/>
        <v>    Generar</v>
      </c>
      <c r="C556" s="404" t="str">
        <f t="shared" si="52"/>
        <v>    Generar</v>
      </c>
      <c r="D556" s="404" t="str">
        <f t="shared" si="52"/>
        <v>    Generar</v>
      </c>
      <c r="E556" s="404" t="str">
        <f t="shared" si="52"/>
        <v>    Generar</v>
      </c>
      <c r="F556" s="404" t="str">
        <f t="shared" si="65"/>
        <v>    Generar</v>
      </c>
      <c r="G556" s="404" t="str">
        <f t="shared" si="65"/>
        <v>    Generar</v>
      </c>
      <c r="H556" s="404" t="str">
        <f t="shared" si="65"/>
        <v>    Generar</v>
      </c>
      <c r="I556" s="404" t="str">
        <f t="shared" si="65"/>
        <v>    Generar</v>
      </c>
      <c r="J556" s="404" t="str">
        <f t="shared" si="65"/>
        <v>    Generar</v>
      </c>
      <c r="K556" s="404" t="str">
        <f t="shared" si="66"/>
        <v>    Generar</v>
      </c>
      <c r="X556" s="167">
        <f ca="1" t="shared" si="55"/>
        <v>991.7297261713115</v>
      </c>
      <c r="Y556" s="167">
        <f ca="1" t="shared" si="56"/>
        <v>1132.9890377839224</v>
      </c>
      <c r="Z556" s="167">
        <f ca="1" t="shared" si="57"/>
        <v>911.2665185466722</v>
      </c>
      <c r="AA556" s="167">
        <f ca="1" t="shared" si="58"/>
        <v>967.5394361894037</v>
      </c>
      <c r="AB556" s="167">
        <f ca="1" t="shared" si="59"/>
        <v>1014.7635103325072</v>
      </c>
      <c r="AC556" s="167">
        <f ca="1" t="shared" si="60"/>
        <v>712.7150981675287</v>
      </c>
      <c r="AD556" s="167">
        <f ca="1" t="shared" si="61"/>
        <v>889.9981754542545</v>
      </c>
      <c r="AE556" s="167">
        <f ca="1" t="shared" si="62"/>
        <v>1200.6561074687515</v>
      </c>
      <c r="AF556" s="167">
        <f ca="1" t="shared" si="63"/>
        <v>1152.402797977517</v>
      </c>
      <c r="AG556" s="167">
        <f ca="1" t="shared" si="64"/>
        <v>593.4168555314379</v>
      </c>
    </row>
    <row r="557" spans="1:33" ht="12.75">
      <c r="A557" s="403">
        <v>242</v>
      </c>
      <c r="B557" s="404" t="str">
        <f t="shared" si="52"/>
        <v>    Generar</v>
      </c>
      <c r="C557" s="404" t="str">
        <f t="shared" si="52"/>
        <v>    Generar</v>
      </c>
      <c r="D557" s="404" t="str">
        <f t="shared" si="52"/>
        <v>    Generar</v>
      </c>
      <c r="E557" s="404" t="str">
        <f t="shared" si="52"/>
        <v>    Generar</v>
      </c>
      <c r="F557" s="404" t="str">
        <f t="shared" si="65"/>
        <v>    Generar</v>
      </c>
      <c r="G557" s="404" t="str">
        <f t="shared" si="65"/>
        <v>    Generar</v>
      </c>
      <c r="H557" s="404" t="str">
        <f t="shared" si="65"/>
        <v>    Generar</v>
      </c>
      <c r="I557" s="404" t="str">
        <f t="shared" si="65"/>
        <v>    Generar</v>
      </c>
      <c r="J557" s="404" t="str">
        <f t="shared" si="65"/>
        <v>    Generar</v>
      </c>
      <c r="K557" s="404" t="str">
        <f t="shared" si="66"/>
        <v>    Generar</v>
      </c>
      <c r="X557" s="167">
        <f ca="1" t="shared" si="55"/>
        <v>823.3480253204759</v>
      </c>
      <c r="Y557" s="167">
        <f ca="1" t="shared" si="56"/>
        <v>1139.6055598640114</v>
      </c>
      <c r="Z557" s="167">
        <f ca="1" t="shared" si="57"/>
        <v>504.94401996730335</v>
      </c>
      <c r="AA557" s="167">
        <f ca="1" t="shared" si="58"/>
        <v>1143.803679505607</v>
      </c>
      <c r="AB557" s="167">
        <f ca="1" t="shared" si="59"/>
        <v>1167.5478440478355</v>
      </c>
      <c r="AC557" s="167">
        <f ca="1" t="shared" si="60"/>
        <v>671.7785482688239</v>
      </c>
      <c r="AD557" s="167">
        <f ca="1" t="shared" si="61"/>
        <v>544.1709388303217</v>
      </c>
      <c r="AE557" s="167">
        <f ca="1" t="shared" si="62"/>
        <v>676.4835680597395</v>
      </c>
      <c r="AF557" s="167">
        <f ca="1" t="shared" si="63"/>
        <v>941.2574726169734</v>
      </c>
      <c r="AG557" s="167">
        <f ca="1" t="shared" si="64"/>
        <v>31.829674863243554</v>
      </c>
    </row>
    <row r="558" spans="1:33" ht="12.75">
      <c r="A558" s="403">
        <v>243</v>
      </c>
      <c r="B558" s="404" t="str">
        <f t="shared" si="52"/>
        <v>    Generar</v>
      </c>
      <c r="C558" s="404" t="str">
        <f t="shared" si="52"/>
        <v>    Generar</v>
      </c>
      <c r="D558" s="404" t="str">
        <f t="shared" si="52"/>
        <v>    Generar</v>
      </c>
      <c r="E558" s="404" t="str">
        <f t="shared" si="52"/>
        <v>    Generar</v>
      </c>
      <c r="F558" s="404" t="str">
        <f t="shared" si="65"/>
        <v>    Generar</v>
      </c>
      <c r="G558" s="404" t="str">
        <f t="shared" si="65"/>
        <v>    Generar</v>
      </c>
      <c r="H558" s="404" t="str">
        <f t="shared" si="65"/>
        <v>    Generar</v>
      </c>
      <c r="I558" s="404" t="str">
        <f t="shared" si="65"/>
        <v>    Generar</v>
      </c>
      <c r="J558" s="404" t="str">
        <f t="shared" si="65"/>
        <v>    Generar</v>
      </c>
      <c r="K558" s="404" t="str">
        <f t="shared" si="66"/>
        <v>    Generar</v>
      </c>
      <c r="X558" s="167">
        <f ca="1" t="shared" si="55"/>
        <v>885.4502697333261</v>
      </c>
      <c r="Y558" s="167">
        <f ca="1" t="shared" si="56"/>
        <v>656.447033406972</v>
      </c>
      <c r="Z558" s="167">
        <f ca="1" t="shared" si="57"/>
        <v>750.1047687404937</v>
      </c>
      <c r="AA558" s="167">
        <f ca="1" t="shared" si="58"/>
        <v>568.9406085880983</v>
      </c>
      <c r="AB558" s="167">
        <f ca="1" t="shared" si="59"/>
        <v>754.3406134509415</v>
      </c>
      <c r="AC558" s="167">
        <f ca="1" t="shared" si="60"/>
        <v>1607.7997231899963</v>
      </c>
      <c r="AD558" s="167">
        <f ca="1" t="shared" si="61"/>
        <v>913.4374138395445</v>
      </c>
      <c r="AE558" s="167">
        <f ca="1" t="shared" si="62"/>
        <v>1187.6429378000778</v>
      </c>
      <c r="AF558" s="167">
        <f ca="1" t="shared" si="63"/>
        <v>579.6323565354079</v>
      </c>
      <c r="AG558" s="167">
        <f ca="1" t="shared" si="64"/>
        <v>637.1272204041289</v>
      </c>
    </row>
    <row r="559" spans="1:33" ht="12.75">
      <c r="A559" s="403">
        <v>244</v>
      </c>
      <c r="B559" s="404" t="str">
        <f t="shared" si="52"/>
        <v>    Generar</v>
      </c>
      <c r="C559" s="404" t="str">
        <f t="shared" si="52"/>
        <v>    Generar</v>
      </c>
      <c r="D559" s="404" t="str">
        <f t="shared" si="52"/>
        <v>    Generar</v>
      </c>
      <c r="E559" s="404" t="str">
        <f t="shared" si="52"/>
        <v>    Generar</v>
      </c>
      <c r="F559" s="404" t="str">
        <f t="shared" si="65"/>
        <v>    Generar</v>
      </c>
      <c r="G559" s="404" t="str">
        <f t="shared" si="65"/>
        <v>    Generar</v>
      </c>
      <c r="H559" s="404" t="str">
        <f t="shared" si="65"/>
        <v>    Generar</v>
      </c>
      <c r="I559" s="404" t="str">
        <f t="shared" si="65"/>
        <v>    Generar</v>
      </c>
      <c r="J559" s="404" t="str">
        <f t="shared" si="65"/>
        <v>    Generar</v>
      </c>
      <c r="K559" s="404" t="str">
        <f t="shared" si="66"/>
        <v>    Generar</v>
      </c>
      <c r="X559" s="167">
        <f ca="1" t="shared" si="55"/>
        <v>954.1866468116402</v>
      </c>
      <c r="Y559" s="167">
        <f ca="1" t="shared" si="56"/>
        <v>483.49693097434243</v>
      </c>
      <c r="Z559" s="167">
        <f ca="1" t="shared" si="57"/>
        <v>1173.2794347526283</v>
      </c>
      <c r="AA559" s="167">
        <f ca="1" t="shared" si="58"/>
        <v>603.9005510947297</v>
      </c>
      <c r="AB559" s="167">
        <f ca="1" t="shared" si="59"/>
        <v>1204.6172322731254</v>
      </c>
      <c r="AC559" s="167">
        <f ca="1" t="shared" si="60"/>
        <v>689.2438744348433</v>
      </c>
      <c r="AD559" s="167">
        <f ca="1" t="shared" si="61"/>
        <v>870.6072824944902</v>
      </c>
      <c r="AE559" s="167">
        <f ca="1" t="shared" si="62"/>
        <v>712.0581488673539</v>
      </c>
      <c r="AF559" s="167">
        <f ca="1" t="shared" si="63"/>
        <v>976.1940292926279</v>
      </c>
      <c r="AG559" s="167">
        <f ca="1" t="shared" si="64"/>
        <v>1396.985504754145</v>
      </c>
    </row>
    <row r="560" spans="1:33" ht="12.75">
      <c r="A560" s="403">
        <v>245</v>
      </c>
      <c r="B560" s="404" t="str">
        <f t="shared" si="52"/>
        <v>    Generar</v>
      </c>
      <c r="C560" s="404" t="str">
        <f t="shared" si="52"/>
        <v>    Generar</v>
      </c>
      <c r="D560" s="404" t="str">
        <f t="shared" si="52"/>
        <v>    Generar</v>
      </c>
      <c r="E560" s="404" t="str">
        <f t="shared" si="52"/>
        <v>    Generar</v>
      </c>
      <c r="F560" s="404" t="str">
        <f t="shared" si="65"/>
        <v>    Generar</v>
      </c>
      <c r="G560" s="404" t="str">
        <f t="shared" si="65"/>
        <v>    Generar</v>
      </c>
      <c r="H560" s="404" t="str">
        <f t="shared" si="65"/>
        <v>    Generar</v>
      </c>
      <c r="I560" s="404" t="str">
        <f t="shared" si="65"/>
        <v>    Generar</v>
      </c>
      <c r="J560" s="404" t="str">
        <f t="shared" si="65"/>
        <v>    Generar</v>
      </c>
      <c r="K560" s="404" t="str">
        <f t="shared" si="66"/>
        <v>    Generar</v>
      </c>
      <c r="X560" s="167">
        <f ca="1" t="shared" si="55"/>
        <v>859.8111018639818</v>
      </c>
      <c r="Y560" s="167">
        <f ca="1" t="shared" si="56"/>
        <v>807.054276276176</v>
      </c>
      <c r="Z560" s="167">
        <f ca="1" t="shared" si="57"/>
        <v>1446.4455435826599</v>
      </c>
      <c r="AA560" s="167">
        <f ca="1" t="shared" si="58"/>
        <v>1434.5715565893906</v>
      </c>
      <c r="AB560" s="167">
        <f ca="1" t="shared" si="59"/>
        <v>513.6631414437534</v>
      </c>
      <c r="AC560" s="167">
        <f ca="1" t="shared" si="60"/>
        <v>826.986811702737</v>
      </c>
      <c r="AD560" s="167">
        <f ca="1" t="shared" si="61"/>
        <v>1261.5407258916844</v>
      </c>
      <c r="AE560" s="167">
        <f ca="1" t="shared" si="62"/>
        <v>1068.413103013454</v>
      </c>
      <c r="AF560" s="167">
        <f ca="1" t="shared" si="63"/>
        <v>1536.3248026555925</v>
      </c>
      <c r="AG560" s="167">
        <f ca="1" t="shared" si="64"/>
        <v>515.3932269897152</v>
      </c>
    </row>
    <row r="561" spans="1:33" ht="12.75">
      <c r="A561" s="403">
        <v>246</v>
      </c>
      <c r="B561" s="404" t="str">
        <f t="shared" si="52"/>
        <v>    Generar</v>
      </c>
      <c r="C561" s="404" t="str">
        <f t="shared" si="52"/>
        <v>    Generar</v>
      </c>
      <c r="D561" s="404" t="str">
        <f t="shared" si="52"/>
        <v>    Generar</v>
      </c>
      <c r="E561" s="404" t="str">
        <f t="shared" si="52"/>
        <v>    Generar</v>
      </c>
      <c r="F561" s="404" t="str">
        <f t="shared" si="65"/>
        <v>    Generar</v>
      </c>
      <c r="G561" s="404" t="str">
        <f t="shared" si="65"/>
        <v>    Generar</v>
      </c>
      <c r="H561" s="404" t="str">
        <f t="shared" si="65"/>
        <v>    Generar</v>
      </c>
      <c r="I561" s="404" t="str">
        <f t="shared" si="65"/>
        <v>    Generar</v>
      </c>
      <c r="J561" s="404" t="str">
        <f t="shared" si="65"/>
        <v>    Generar</v>
      </c>
      <c r="K561" s="404" t="str">
        <f t="shared" si="66"/>
        <v>    Generar</v>
      </c>
      <c r="X561" s="167">
        <f ca="1" t="shared" si="55"/>
        <v>1415.4838920975476</v>
      </c>
      <c r="Y561" s="167">
        <f ca="1" t="shared" si="56"/>
        <v>1026.5110228133667</v>
      </c>
      <c r="Z561" s="167">
        <f ca="1" t="shared" si="57"/>
        <v>1315.6337077980806</v>
      </c>
      <c r="AA561" s="167">
        <f ca="1" t="shared" si="58"/>
        <v>930.3154578392886</v>
      </c>
      <c r="AB561" s="167">
        <f ca="1" t="shared" si="59"/>
        <v>143.07703079218948</v>
      </c>
      <c r="AC561" s="167">
        <f ca="1" t="shared" si="60"/>
        <v>401.45648697982756</v>
      </c>
      <c r="AD561" s="167">
        <f ca="1" t="shared" si="61"/>
        <v>811.6674749624834</v>
      </c>
      <c r="AE561" s="167">
        <f ca="1" t="shared" si="62"/>
        <v>663.3477453476139</v>
      </c>
      <c r="AF561" s="167">
        <f ca="1" t="shared" si="63"/>
        <v>807.777942493038</v>
      </c>
      <c r="AG561" s="167">
        <f ca="1" t="shared" si="64"/>
        <v>938.8860491580886</v>
      </c>
    </row>
    <row r="562" spans="1:33" ht="12.75">
      <c r="A562" s="403">
        <v>247</v>
      </c>
      <c r="B562" s="404" t="str">
        <f t="shared" si="52"/>
        <v>    Generar</v>
      </c>
      <c r="C562" s="404" t="str">
        <f t="shared" si="52"/>
        <v>    Generar</v>
      </c>
      <c r="D562" s="404" t="str">
        <f t="shared" si="52"/>
        <v>    Generar</v>
      </c>
      <c r="E562" s="404" t="str">
        <f t="shared" si="52"/>
        <v>    Generar</v>
      </c>
      <c r="F562" s="404" t="str">
        <f t="shared" si="65"/>
        <v>    Generar</v>
      </c>
      <c r="G562" s="404" t="str">
        <f t="shared" si="65"/>
        <v>    Generar</v>
      </c>
      <c r="H562" s="404" t="str">
        <f t="shared" si="65"/>
        <v>    Generar</v>
      </c>
      <c r="I562" s="404" t="str">
        <f t="shared" si="65"/>
        <v>    Generar</v>
      </c>
      <c r="J562" s="404" t="str">
        <f t="shared" si="65"/>
        <v>    Generar</v>
      </c>
      <c r="K562" s="404" t="str">
        <f t="shared" si="66"/>
        <v>    Generar</v>
      </c>
      <c r="X562" s="167">
        <f ca="1" t="shared" si="55"/>
        <v>499.2489810372684</v>
      </c>
      <c r="Y562" s="167">
        <f ca="1" t="shared" si="56"/>
        <v>828.4340535197437</v>
      </c>
      <c r="Z562" s="167">
        <f ca="1" t="shared" si="57"/>
        <v>805.6377146097734</v>
      </c>
      <c r="AA562" s="167">
        <f ca="1" t="shared" si="58"/>
        <v>469.0308527032359</v>
      </c>
      <c r="AB562" s="167">
        <f ca="1" t="shared" si="59"/>
        <v>791.3747781342846</v>
      </c>
      <c r="AC562" s="167">
        <f ca="1" t="shared" si="60"/>
        <v>732.7842317552099</v>
      </c>
      <c r="AD562" s="167">
        <f ca="1" t="shared" si="61"/>
        <v>929.6606430846545</v>
      </c>
      <c r="AE562" s="167">
        <f ca="1" t="shared" si="62"/>
        <v>990.833319461083</v>
      </c>
      <c r="AF562" s="167">
        <f ca="1" t="shared" si="63"/>
        <v>1198.4324216603395</v>
      </c>
      <c r="AG562" s="167">
        <f ca="1" t="shared" si="64"/>
        <v>1225.4359806832604</v>
      </c>
    </row>
    <row r="563" spans="1:33" ht="12.75">
      <c r="A563" s="403">
        <v>248</v>
      </c>
      <c r="B563" s="404" t="str">
        <f t="shared" si="52"/>
        <v>    Generar</v>
      </c>
      <c r="C563" s="404" t="str">
        <f t="shared" si="52"/>
        <v>    Generar</v>
      </c>
      <c r="D563" s="404" t="str">
        <f t="shared" si="52"/>
        <v>    Generar</v>
      </c>
      <c r="E563" s="404" t="str">
        <f t="shared" si="52"/>
        <v>    Generar</v>
      </c>
      <c r="F563" s="404" t="str">
        <f t="shared" si="65"/>
        <v>    Generar</v>
      </c>
      <c r="G563" s="404" t="str">
        <f t="shared" si="65"/>
        <v>    Generar</v>
      </c>
      <c r="H563" s="404" t="str">
        <f t="shared" si="65"/>
        <v>    Generar</v>
      </c>
      <c r="I563" s="404" t="str">
        <f t="shared" si="65"/>
        <v>    Generar</v>
      </c>
      <c r="J563" s="404" t="str">
        <f t="shared" si="65"/>
        <v>    Generar</v>
      </c>
      <c r="K563" s="404" t="str">
        <f t="shared" si="66"/>
        <v>    Generar</v>
      </c>
      <c r="X563" s="167">
        <f ca="1" t="shared" si="55"/>
        <v>1136.6018553908314</v>
      </c>
      <c r="Y563" s="167">
        <f ca="1" t="shared" si="56"/>
        <v>856.9761798115347</v>
      </c>
      <c r="Z563" s="167">
        <f ca="1" t="shared" si="57"/>
        <v>726.6753677641302</v>
      </c>
      <c r="AA563" s="167">
        <f ca="1" t="shared" si="58"/>
        <v>1055.0647712763036</v>
      </c>
      <c r="AB563" s="167">
        <f ca="1" t="shared" si="59"/>
        <v>897.2597611947175</v>
      </c>
      <c r="AC563" s="167">
        <f ca="1" t="shared" si="60"/>
        <v>620.6900286153318</v>
      </c>
      <c r="AD563" s="167">
        <f ca="1" t="shared" si="61"/>
        <v>891.2163634460318</v>
      </c>
      <c r="AE563" s="167">
        <f ca="1" t="shared" si="62"/>
        <v>656.7748384181082</v>
      </c>
      <c r="AF563" s="167">
        <f ca="1" t="shared" si="63"/>
        <v>942.3682040592662</v>
      </c>
      <c r="AG563" s="167">
        <f ca="1" t="shared" si="64"/>
        <v>982.3636129714052</v>
      </c>
    </row>
    <row r="564" spans="1:33" ht="12.75">
      <c r="A564" s="403">
        <v>249</v>
      </c>
      <c r="B564" s="404" t="str">
        <f t="shared" si="52"/>
        <v>    Generar</v>
      </c>
      <c r="C564" s="404" t="str">
        <f t="shared" si="52"/>
        <v>    Generar</v>
      </c>
      <c r="D564" s="404" t="str">
        <f t="shared" si="52"/>
        <v>    Generar</v>
      </c>
      <c r="E564" s="404" t="str">
        <f t="shared" si="52"/>
        <v>    Generar</v>
      </c>
      <c r="F564" s="404" t="str">
        <f t="shared" si="65"/>
        <v>    Generar</v>
      </c>
      <c r="G564" s="404" t="str">
        <f t="shared" si="65"/>
        <v>    Generar</v>
      </c>
      <c r="H564" s="404" t="str">
        <f t="shared" si="65"/>
        <v>    Generar</v>
      </c>
      <c r="I564" s="404" t="str">
        <f t="shared" si="65"/>
        <v>    Generar</v>
      </c>
      <c r="J564" s="404" t="str">
        <f t="shared" si="65"/>
        <v>    Generar</v>
      </c>
      <c r="K564" s="404" t="str">
        <f t="shared" si="66"/>
        <v>    Generar</v>
      </c>
      <c r="X564" s="167">
        <f ca="1" t="shared" si="55"/>
        <v>737.8396231259768</v>
      </c>
      <c r="Y564" s="167">
        <f ca="1" t="shared" si="56"/>
        <v>727.3301998845182</v>
      </c>
      <c r="Z564" s="167">
        <f ca="1" t="shared" si="57"/>
        <v>290.60096585370366</v>
      </c>
      <c r="AA564" s="167">
        <f ca="1" t="shared" si="58"/>
        <v>809.6210002726135</v>
      </c>
      <c r="AB564" s="167">
        <f ca="1" t="shared" si="59"/>
        <v>804.8387928612866</v>
      </c>
      <c r="AC564" s="167">
        <f ca="1" t="shared" si="60"/>
        <v>1004.6256870835675</v>
      </c>
      <c r="AD564" s="167">
        <f ca="1" t="shared" si="61"/>
        <v>480.13912103488497</v>
      </c>
      <c r="AE564" s="167">
        <f ca="1" t="shared" si="62"/>
        <v>606.4665755843869</v>
      </c>
      <c r="AF564" s="167">
        <f ca="1" t="shared" si="63"/>
        <v>615.732913562649</v>
      </c>
      <c r="AG564" s="167">
        <f ca="1" t="shared" si="64"/>
        <v>887.2051721098431</v>
      </c>
    </row>
    <row r="565" spans="1:33" ht="12.75">
      <c r="A565" s="403">
        <v>250</v>
      </c>
      <c r="B565" s="404" t="str">
        <f t="shared" si="52"/>
        <v>    Generar</v>
      </c>
      <c r="C565" s="404" t="str">
        <f t="shared" si="52"/>
        <v>    Generar</v>
      </c>
      <c r="D565" s="404" t="str">
        <f t="shared" si="52"/>
        <v>    Generar</v>
      </c>
      <c r="E565" s="404" t="str">
        <f t="shared" si="52"/>
        <v>    Generar</v>
      </c>
      <c r="F565" s="404" t="str">
        <f t="shared" si="65"/>
        <v>    Generar</v>
      </c>
      <c r="G565" s="404" t="str">
        <f t="shared" si="65"/>
        <v>    Generar</v>
      </c>
      <c r="H565" s="404" t="str">
        <f t="shared" si="65"/>
        <v>    Generar</v>
      </c>
      <c r="I565" s="404" t="str">
        <f t="shared" si="65"/>
        <v>    Generar</v>
      </c>
      <c r="J565" s="404" t="str">
        <f t="shared" si="65"/>
        <v>    Generar</v>
      </c>
      <c r="K565" s="404" t="str">
        <f t="shared" si="66"/>
        <v>    Generar</v>
      </c>
      <c r="X565" s="167">
        <f ca="1" t="shared" si="55"/>
        <v>1327.6382403612072</v>
      </c>
      <c r="Y565" s="167">
        <f ca="1" t="shared" si="56"/>
        <v>1273.32975015717</v>
      </c>
      <c r="Z565" s="167">
        <f ca="1" t="shared" si="57"/>
        <v>1187.3248995466988</v>
      </c>
      <c r="AA565" s="167">
        <f ca="1" t="shared" si="58"/>
        <v>1191.4109107917388</v>
      </c>
      <c r="AB565" s="167">
        <f ca="1" t="shared" si="59"/>
        <v>865.0302508360093</v>
      </c>
      <c r="AC565" s="167">
        <f ca="1" t="shared" si="60"/>
        <v>184.59621920610005</v>
      </c>
      <c r="AD565" s="167">
        <f ca="1" t="shared" si="61"/>
        <v>1166.6976035018831</v>
      </c>
      <c r="AE565" s="167">
        <f ca="1" t="shared" si="62"/>
        <v>909.7023344629827</v>
      </c>
      <c r="AF565" s="167">
        <f ca="1" t="shared" si="63"/>
        <v>809.00252704347</v>
      </c>
      <c r="AG565" s="167">
        <f ca="1" t="shared" si="64"/>
        <v>380.27360102451144</v>
      </c>
    </row>
    <row r="566" spans="1:33" ht="12.75">
      <c r="A566" s="403">
        <v>251</v>
      </c>
      <c r="B566" s="404" t="str">
        <f t="shared" si="52"/>
        <v>    Generar</v>
      </c>
      <c r="C566" s="404" t="str">
        <f t="shared" si="52"/>
        <v>    Generar</v>
      </c>
      <c r="D566" s="404" t="str">
        <f t="shared" si="52"/>
        <v>    Generar</v>
      </c>
      <c r="E566" s="404" t="str">
        <f t="shared" si="52"/>
        <v>    Generar</v>
      </c>
      <c r="F566" s="404" t="str">
        <f t="shared" si="65"/>
        <v>    Generar</v>
      </c>
      <c r="G566" s="404" t="str">
        <f t="shared" si="65"/>
        <v>    Generar</v>
      </c>
      <c r="H566" s="404" t="str">
        <f t="shared" si="65"/>
        <v>    Generar</v>
      </c>
      <c r="I566" s="404" t="str">
        <f t="shared" si="65"/>
        <v>    Generar</v>
      </c>
      <c r="J566" s="404" t="str">
        <f t="shared" si="65"/>
        <v>    Generar</v>
      </c>
      <c r="K566" s="404" t="str">
        <f t="shared" si="66"/>
        <v>    Generar</v>
      </c>
      <c r="X566" s="167">
        <f ca="1" t="shared" si="55"/>
        <v>641.1712995599197</v>
      </c>
      <c r="Y566" s="167">
        <f ca="1" t="shared" si="56"/>
        <v>332.3586016693241</v>
      </c>
      <c r="Z566" s="167">
        <f ca="1" t="shared" si="57"/>
        <v>1154.2046061341832</v>
      </c>
      <c r="AA566" s="167">
        <f ca="1" t="shared" si="58"/>
        <v>977.6872804956275</v>
      </c>
      <c r="AB566" s="167">
        <f ca="1" t="shared" si="59"/>
        <v>955.5987053416139</v>
      </c>
      <c r="AC566" s="167">
        <f ca="1" t="shared" si="60"/>
        <v>754.7863734779157</v>
      </c>
      <c r="AD566" s="167">
        <f ca="1" t="shared" si="61"/>
        <v>1151.6397044842952</v>
      </c>
      <c r="AE566" s="167">
        <f ca="1" t="shared" si="62"/>
        <v>958.1168907515896</v>
      </c>
      <c r="AF566" s="167">
        <f ca="1" t="shared" si="63"/>
        <v>1218.034092262819</v>
      </c>
      <c r="AG566" s="167">
        <f ca="1" t="shared" si="64"/>
        <v>914.0095600975774</v>
      </c>
    </row>
    <row r="567" spans="1:33" ht="12.75">
      <c r="A567" s="403">
        <v>252</v>
      </c>
      <c r="B567" s="404" t="str">
        <f t="shared" si="52"/>
        <v>    Generar</v>
      </c>
      <c r="C567" s="404" t="str">
        <f t="shared" si="52"/>
        <v>    Generar</v>
      </c>
      <c r="D567" s="404" t="str">
        <f t="shared" si="52"/>
        <v>    Generar</v>
      </c>
      <c r="E567" s="404" t="str">
        <f t="shared" si="52"/>
        <v>    Generar</v>
      </c>
      <c r="F567" s="404" t="str">
        <f t="shared" si="65"/>
        <v>    Generar</v>
      </c>
      <c r="G567" s="404" t="str">
        <f t="shared" si="65"/>
        <v>    Generar</v>
      </c>
      <c r="H567" s="404" t="str">
        <f t="shared" si="65"/>
        <v>    Generar</v>
      </c>
      <c r="I567" s="404" t="str">
        <f t="shared" si="65"/>
        <v>    Generar</v>
      </c>
      <c r="J567" s="404" t="str">
        <f t="shared" si="65"/>
        <v>    Generar</v>
      </c>
      <c r="K567" s="404" t="str">
        <f t="shared" si="66"/>
        <v>    Generar</v>
      </c>
      <c r="X567" s="167">
        <f ca="1" t="shared" si="55"/>
        <v>1476.8108246646707</v>
      </c>
      <c r="Y567" s="167">
        <f ca="1" t="shared" si="56"/>
        <v>576.8025271805438</v>
      </c>
      <c r="Z567" s="167">
        <f ca="1" t="shared" si="57"/>
        <v>859.7010392416954</v>
      </c>
      <c r="AA567" s="167">
        <f ca="1" t="shared" si="58"/>
        <v>1130.444533001636</v>
      </c>
      <c r="AB567" s="167">
        <f ca="1" t="shared" si="59"/>
        <v>973.3639495195475</v>
      </c>
      <c r="AC567" s="167">
        <f ca="1" t="shared" si="60"/>
        <v>586.3592404645804</v>
      </c>
      <c r="AD567" s="167">
        <f ca="1" t="shared" si="61"/>
        <v>1075.7346572940933</v>
      </c>
      <c r="AE567" s="167">
        <f ca="1" t="shared" si="62"/>
        <v>1106.1394986265295</v>
      </c>
      <c r="AF567" s="167">
        <f ca="1" t="shared" si="63"/>
        <v>811.8074950812554</v>
      </c>
      <c r="AG567" s="167">
        <f ca="1" t="shared" si="64"/>
        <v>653.1168648438513</v>
      </c>
    </row>
    <row r="568" spans="1:33" ht="12.75">
      <c r="A568" s="403">
        <v>253</v>
      </c>
      <c r="B568" s="404" t="str">
        <f t="shared" si="52"/>
        <v>    Generar</v>
      </c>
      <c r="C568" s="404" t="str">
        <f t="shared" si="52"/>
        <v>    Generar</v>
      </c>
      <c r="D568" s="404" t="str">
        <f t="shared" si="52"/>
        <v>    Generar</v>
      </c>
      <c r="E568" s="404" t="str">
        <f t="shared" si="52"/>
        <v>    Generar</v>
      </c>
      <c r="F568" s="404" t="str">
        <f t="shared" si="65"/>
        <v>    Generar</v>
      </c>
      <c r="G568" s="404" t="str">
        <f t="shared" si="65"/>
        <v>    Generar</v>
      </c>
      <c r="H568" s="404" t="str">
        <f t="shared" si="65"/>
        <v>    Generar</v>
      </c>
      <c r="I568" s="404" t="str">
        <f t="shared" si="65"/>
        <v>    Generar</v>
      </c>
      <c r="J568" s="404" t="str">
        <f t="shared" si="65"/>
        <v>    Generar</v>
      </c>
      <c r="K568" s="404" t="str">
        <f t="shared" si="66"/>
        <v>    Generar</v>
      </c>
      <c r="X568" s="167">
        <f ca="1" t="shared" si="55"/>
        <v>830.6028172566471</v>
      </c>
      <c r="Y568" s="167">
        <f ca="1" t="shared" si="56"/>
        <v>804.8119163072911</v>
      </c>
      <c r="Z568" s="167">
        <f ca="1" t="shared" si="57"/>
        <v>1355.4485394723101</v>
      </c>
      <c r="AA568" s="167">
        <f ca="1" t="shared" si="58"/>
        <v>879.0743479102532</v>
      </c>
      <c r="AB568" s="167">
        <f ca="1" t="shared" si="59"/>
        <v>940.6404485218515</v>
      </c>
      <c r="AC568" s="167">
        <f ca="1" t="shared" si="60"/>
        <v>886.4391413406828</v>
      </c>
      <c r="AD568" s="167">
        <f ca="1" t="shared" si="61"/>
        <v>1090.820527996305</v>
      </c>
      <c r="AE568" s="167">
        <f ca="1" t="shared" si="62"/>
        <v>805.6970415484552</v>
      </c>
      <c r="AF568" s="167">
        <f ca="1" t="shared" si="63"/>
        <v>741.8652062284991</v>
      </c>
      <c r="AG568" s="167">
        <f ca="1" t="shared" si="64"/>
        <v>1303.8247479019342</v>
      </c>
    </row>
    <row r="569" spans="1:33" ht="12.75">
      <c r="A569" s="403">
        <v>254</v>
      </c>
      <c r="B569" s="404"/>
      <c r="C569" s="404" t="str">
        <f t="shared" si="52"/>
        <v>    Generar</v>
      </c>
      <c r="D569" s="404" t="str">
        <f t="shared" si="52"/>
        <v>    Generar</v>
      </c>
      <c r="E569" s="404" t="str">
        <f t="shared" si="52"/>
        <v>    Generar</v>
      </c>
      <c r="F569" s="404" t="str">
        <f t="shared" si="65"/>
        <v>    Generar</v>
      </c>
      <c r="G569" s="404" t="str">
        <f t="shared" si="65"/>
        <v>    Generar</v>
      </c>
      <c r="H569" s="404" t="str">
        <f t="shared" si="65"/>
        <v>    Generar</v>
      </c>
      <c r="I569" s="404" t="str">
        <f t="shared" si="65"/>
        <v>    Generar</v>
      </c>
      <c r="J569" s="404" t="str">
        <f t="shared" si="65"/>
        <v>    Generar</v>
      </c>
      <c r="K569" s="404" t="str">
        <f t="shared" si="66"/>
        <v>    Generar</v>
      </c>
      <c r="X569" s="10"/>
      <c r="Y569" s="167">
        <f ca="1" t="shared" si="56"/>
        <v>974.6060240423205</v>
      </c>
      <c r="Z569" s="167">
        <f ca="1" t="shared" si="57"/>
        <v>638.9854969259555</v>
      </c>
      <c r="AA569" s="167">
        <f ca="1" t="shared" si="58"/>
        <v>1058.715424227381</v>
      </c>
      <c r="AB569" s="167">
        <f ca="1" t="shared" si="59"/>
        <v>790.1989389697205</v>
      </c>
      <c r="AC569" s="167">
        <f ca="1" t="shared" si="60"/>
        <v>1122.1054329687183</v>
      </c>
      <c r="AD569" s="167">
        <f ca="1" t="shared" si="61"/>
        <v>945.9284860202982</v>
      </c>
      <c r="AE569" s="167">
        <f ca="1" t="shared" si="62"/>
        <v>689.0311396305318</v>
      </c>
      <c r="AF569" s="167">
        <f ca="1" t="shared" si="63"/>
        <v>686.2361623015515</v>
      </c>
      <c r="AG569" s="167">
        <f ca="1" t="shared" si="64"/>
        <v>1069.5680102494428</v>
      </c>
    </row>
    <row r="570" spans="1:33" ht="12.75">
      <c r="A570" s="403">
        <v>255</v>
      </c>
      <c r="B570" s="404"/>
      <c r="C570" s="404" t="str">
        <f aca="true" t="shared" si="67" ref="C570:K601">IF($D$311=1,ROUND(Y570,$D$310),"    Generar")</f>
        <v>    Generar</v>
      </c>
      <c r="D570" s="404" t="str">
        <f t="shared" si="67"/>
        <v>    Generar</v>
      </c>
      <c r="E570" s="404" t="str">
        <f t="shared" si="67"/>
        <v>    Generar</v>
      </c>
      <c r="F570" s="404" t="str">
        <f t="shared" si="67"/>
        <v>    Generar</v>
      </c>
      <c r="G570" s="404" t="str">
        <f t="shared" si="67"/>
        <v>    Generar</v>
      </c>
      <c r="H570" s="404" t="str">
        <f t="shared" si="67"/>
        <v>    Generar</v>
      </c>
      <c r="I570" s="404" t="str">
        <f t="shared" si="67"/>
        <v>    Generar</v>
      </c>
      <c r="J570" s="404" t="str">
        <f t="shared" si="67"/>
        <v>    Generar</v>
      </c>
      <c r="K570" s="404" t="str">
        <f t="shared" si="67"/>
        <v>    Generar</v>
      </c>
      <c r="X570" s="10"/>
      <c r="Y570" s="167">
        <f ca="1" t="shared" si="56"/>
        <v>834.6454940778973</v>
      </c>
      <c r="Z570" s="167">
        <f ca="1" t="shared" si="57"/>
        <v>778.0036815014973</v>
      </c>
      <c r="AA570" s="167">
        <f ca="1" t="shared" si="58"/>
        <v>794.2465147121108</v>
      </c>
      <c r="AB570" s="167">
        <f ca="1" t="shared" si="59"/>
        <v>1020.549703106141</v>
      </c>
      <c r="AC570" s="167">
        <f ca="1" t="shared" si="60"/>
        <v>1130.8473518957755</v>
      </c>
      <c r="AD570" s="167">
        <f ca="1" t="shared" si="61"/>
        <v>355.2542377306246</v>
      </c>
      <c r="AE570" s="167">
        <f ca="1" t="shared" si="62"/>
        <v>902.0907928166557</v>
      </c>
      <c r="AF570" s="167">
        <f ca="1" t="shared" si="63"/>
        <v>767.6080903953176</v>
      </c>
      <c r="AG570" s="167">
        <f ca="1" t="shared" si="64"/>
        <v>1432.8473840178544</v>
      </c>
    </row>
    <row r="571" spans="1:33" ht="12.75">
      <c r="A571" s="403">
        <v>256</v>
      </c>
      <c r="B571" s="404"/>
      <c r="C571" s="404" t="str">
        <f t="shared" si="67"/>
        <v>    Generar</v>
      </c>
      <c r="D571" s="404" t="str">
        <f t="shared" si="67"/>
        <v>    Generar</v>
      </c>
      <c r="E571" s="404" t="str">
        <f t="shared" si="67"/>
        <v>    Generar</v>
      </c>
      <c r="F571" s="404" t="str">
        <f t="shared" si="67"/>
        <v>    Generar</v>
      </c>
      <c r="G571" s="404" t="str">
        <f t="shared" si="67"/>
        <v>    Generar</v>
      </c>
      <c r="H571" s="404" t="str">
        <f t="shared" si="67"/>
        <v>    Generar</v>
      </c>
      <c r="I571" s="404" t="str">
        <f t="shared" si="67"/>
        <v>    Generar</v>
      </c>
      <c r="J571" s="404" t="str">
        <f t="shared" si="67"/>
        <v>    Generar</v>
      </c>
      <c r="K571" s="404" t="str">
        <f t="shared" si="67"/>
        <v>    Generar</v>
      </c>
      <c r="X571" s="10"/>
      <c r="Y571" s="167">
        <f ca="1" t="shared" si="56"/>
        <v>1315.3708935029913</v>
      </c>
      <c r="Z571" s="167">
        <f ca="1" t="shared" si="57"/>
        <v>957.4492600682569</v>
      </c>
      <c r="AA571" s="167">
        <f ca="1" t="shared" si="58"/>
        <v>1066.5062931152609</v>
      </c>
      <c r="AB571" s="167">
        <f ca="1" t="shared" si="59"/>
        <v>1254.2761930831975</v>
      </c>
      <c r="AC571" s="167">
        <f ca="1" t="shared" si="60"/>
        <v>502.4082309459145</v>
      </c>
      <c r="AD571" s="167">
        <f ca="1" t="shared" si="61"/>
        <v>1083.545864418659</v>
      </c>
      <c r="AE571" s="167">
        <f ca="1" t="shared" si="62"/>
        <v>812.7720546309425</v>
      </c>
      <c r="AF571" s="167">
        <f ca="1" t="shared" si="63"/>
        <v>980.4921221250779</v>
      </c>
      <c r="AG571" s="167">
        <f ca="1" t="shared" si="64"/>
        <v>1018.1987137541516</v>
      </c>
    </row>
    <row r="572" spans="1:33" ht="12.75">
      <c r="A572" s="403">
        <v>257</v>
      </c>
      <c r="B572" s="404"/>
      <c r="C572" s="404" t="str">
        <f t="shared" si="67"/>
        <v>    Generar</v>
      </c>
      <c r="D572" s="404" t="str">
        <f t="shared" si="67"/>
        <v>    Generar</v>
      </c>
      <c r="E572" s="404" t="str">
        <f t="shared" si="67"/>
        <v>    Generar</v>
      </c>
      <c r="F572" s="404" t="str">
        <f t="shared" si="67"/>
        <v>    Generar</v>
      </c>
      <c r="G572" s="404" t="str">
        <f t="shared" si="67"/>
        <v>    Generar</v>
      </c>
      <c r="H572" s="404" t="str">
        <f t="shared" si="67"/>
        <v>    Generar</v>
      </c>
      <c r="I572" s="404" t="str">
        <f t="shared" si="67"/>
        <v>    Generar</v>
      </c>
      <c r="J572" s="404" t="str">
        <f t="shared" si="67"/>
        <v>    Generar</v>
      </c>
      <c r="K572" s="404" t="str">
        <f t="shared" si="67"/>
        <v>    Generar</v>
      </c>
      <c r="X572" s="10"/>
      <c r="Y572" s="167">
        <f ca="1" t="shared" si="56"/>
        <v>784.4969544996021</v>
      </c>
      <c r="Z572" s="167">
        <f ca="1" t="shared" si="57"/>
        <v>1114.7526182602433</v>
      </c>
      <c r="AA572" s="167">
        <f ca="1" t="shared" si="58"/>
        <v>1201.9654249152638</v>
      </c>
      <c r="AB572" s="167">
        <f ca="1" t="shared" si="59"/>
        <v>546.6894852050921</v>
      </c>
      <c r="AC572" s="167">
        <f ca="1" t="shared" si="60"/>
        <v>615.925389380656</v>
      </c>
      <c r="AD572" s="167">
        <f ca="1" t="shared" si="61"/>
        <v>1129.0236587742488</v>
      </c>
      <c r="AE572" s="167">
        <f ca="1" t="shared" si="62"/>
        <v>925.03332450229</v>
      </c>
      <c r="AF572" s="167">
        <f ca="1" t="shared" si="63"/>
        <v>86.29434713805256</v>
      </c>
      <c r="AG572" s="167">
        <f ca="1" t="shared" si="64"/>
        <v>1352.7330565520056</v>
      </c>
    </row>
    <row r="573" spans="1:33" ht="12.75">
      <c r="A573" s="403">
        <v>258</v>
      </c>
      <c r="B573" s="404"/>
      <c r="C573" s="404" t="str">
        <f t="shared" si="67"/>
        <v>    Generar</v>
      </c>
      <c r="D573" s="404" t="str">
        <f t="shared" si="67"/>
        <v>    Generar</v>
      </c>
      <c r="E573" s="404" t="str">
        <f t="shared" si="67"/>
        <v>    Generar</v>
      </c>
      <c r="F573" s="404" t="str">
        <f t="shared" si="67"/>
        <v>    Generar</v>
      </c>
      <c r="G573" s="404" t="str">
        <f t="shared" si="67"/>
        <v>    Generar</v>
      </c>
      <c r="H573" s="404" t="str">
        <f t="shared" si="67"/>
        <v>    Generar</v>
      </c>
      <c r="I573" s="404" t="str">
        <f t="shared" si="67"/>
        <v>    Generar</v>
      </c>
      <c r="J573" s="404" t="str">
        <f t="shared" si="67"/>
        <v>    Generar</v>
      </c>
      <c r="K573" s="404" t="str">
        <f t="shared" si="67"/>
        <v>    Generar</v>
      </c>
      <c r="X573" s="10"/>
      <c r="Y573" s="167">
        <f aca="true" ca="1" t="shared" si="68" ref="Y573:Y601">$D$300+$D$309*NORMSINV(RAND())</f>
        <v>779.5398727928391</v>
      </c>
      <c r="Z573" s="167">
        <f aca="true" ca="1" t="shared" si="69" ref="Z573:Z594">$D$301+$D$309*NORMSINV(RAND())</f>
        <v>970.4795078957578</v>
      </c>
      <c r="AA573" s="167">
        <f aca="true" ca="1" t="shared" si="70" ref="AA573:AA597">$D$302+$D$309*NORMSINV(RAND())</f>
        <v>475.75672376949717</v>
      </c>
      <c r="AB573" s="167">
        <f aca="true" ca="1" t="shared" si="71" ref="AB573:AB595">$D$303+$D$309*NORMSINV(RAND())</f>
        <v>968.3425430354166</v>
      </c>
      <c r="AC573" s="167">
        <f aca="true" ca="1" t="shared" si="72" ref="AC573:AC601">$D$304+$D$309*NORMSINV(RAND())</f>
        <v>817.7979023055293</v>
      </c>
      <c r="AD573" s="167">
        <f aca="true" ca="1" t="shared" si="73" ref="AD573:AD600">$D$305+$D$309*NORMSINV(RAND())</f>
        <v>541.8754966874151</v>
      </c>
      <c r="AE573" s="167">
        <f aca="true" ca="1" t="shared" si="74" ref="AE573:AE597">$D$306+$D$309*NORMSINV(RAND())</f>
        <v>54.83010383550925</v>
      </c>
      <c r="AF573" s="167">
        <f aca="true" ca="1" t="shared" si="75" ref="AF573:AF595">$D$307+$D$309*NORMSINV(RAND())</f>
        <v>896.3421512595622</v>
      </c>
      <c r="AG573" s="167">
        <f aca="true" ca="1" t="shared" si="76" ref="AG573:AG598">$D$308+$D$309*NORMSINV(RAND())</f>
        <v>1170.4502228532265</v>
      </c>
    </row>
    <row r="574" spans="1:33" ht="12.75">
      <c r="A574" s="403">
        <v>259</v>
      </c>
      <c r="B574" s="404"/>
      <c r="C574" s="404" t="str">
        <f t="shared" si="67"/>
        <v>    Generar</v>
      </c>
      <c r="D574" s="404" t="str">
        <f t="shared" si="67"/>
        <v>    Generar</v>
      </c>
      <c r="E574" s="404" t="str">
        <f t="shared" si="67"/>
        <v>    Generar</v>
      </c>
      <c r="F574" s="404" t="str">
        <f t="shared" si="67"/>
        <v>    Generar</v>
      </c>
      <c r="G574" s="404" t="str">
        <f t="shared" si="67"/>
        <v>    Generar</v>
      </c>
      <c r="H574" s="404" t="str">
        <f t="shared" si="67"/>
        <v>    Generar</v>
      </c>
      <c r="I574" s="404" t="str">
        <f t="shared" si="67"/>
        <v>    Generar</v>
      </c>
      <c r="J574" s="404" t="str">
        <f t="shared" si="67"/>
        <v>    Generar</v>
      </c>
      <c r="K574" s="404" t="str">
        <f t="shared" si="67"/>
        <v>    Generar</v>
      </c>
      <c r="X574" s="10"/>
      <c r="Y574" s="167">
        <f ca="1" t="shared" si="68"/>
        <v>847.1060841598087</v>
      </c>
      <c r="Z574" s="167">
        <f ca="1" t="shared" si="69"/>
        <v>1367.907723274034</v>
      </c>
      <c r="AA574" s="167">
        <f ca="1" t="shared" si="70"/>
        <v>834.9068085779178</v>
      </c>
      <c r="AB574" s="167">
        <f ca="1" t="shared" si="71"/>
        <v>845.8809617545614</v>
      </c>
      <c r="AC574" s="167">
        <f ca="1" t="shared" si="72"/>
        <v>627.1547788670599</v>
      </c>
      <c r="AD574" s="167">
        <f ca="1" t="shared" si="73"/>
        <v>713.1480235507262</v>
      </c>
      <c r="AE574" s="167">
        <f ca="1" t="shared" si="74"/>
        <v>404.1683786262641</v>
      </c>
      <c r="AF574" s="167">
        <f ca="1" t="shared" si="75"/>
        <v>766.1587522740458</v>
      </c>
      <c r="AG574" s="167">
        <f ca="1" t="shared" si="76"/>
        <v>1030.995788212831</v>
      </c>
    </row>
    <row r="575" spans="1:33" ht="12.75">
      <c r="A575" s="403">
        <v>260</v>
      </c>
      <c r="B575" s="404"/>
      <c r="C575" s="404" t="str">
        <f t="shared" si="67"/>
        <v>    Generar</v>
      </c>
      <c r="D575" s="404" t="str">
        <f t="shared" si="67"/>
        <v>    Generar</v>
      </c>
      <c r="E575" s="404" t="str">
        <f t="shared" si="67"/>
        <v>    Generar</v>
      </c>
      <c r="F575" s="404" t="str">
        <f t="shared" si="67"/>
        <v>    Generar</v>
      </c>
      <c r="G575" s="404" t="str">
        <f t="shared" si="67"/>
        <v>    Generar</v>
      </c>
      <c r="H575" s="404" t="str">
        <f t="shared" si="67"/>
        <v>    Generar</v>
      </c>
      <c r="I575" s="404" t="str">
        <f t="shared" si="67"/>
        <v>    Generar</v>
      </c>
      <c r="J575" s="404" t="str">
        <f t="shared" si="67"/>
        <v>    Generar</v>
      </c>
      <c r="K575" s="404" t="str">
        <f t="shared" si="67"/>
        <v>    Generar</v>
      </c>
      <c r="X575" s="10"/>
      <c r="Y575" s="167">
        <f ca="1" t="shared" si="68"/>
        <v>742.8777566896216</v>
      </c>
      <c r="Z575" s="167">
        <f ca="1" t="shared" si="69"/>
        <v>526.7400290870107</v>
      </c>
      <c r="AA575" s="167">
        <f ca="1" t="shared" si="70"/>
        <v>477.76182596221906</v>
      </c>
      <c r="AB575" s="167">
        <f ca="1" t="shared" si="71"/>
        <v>1089.5120386664296</v>
      </c>
      <c r="AC575" s="167">
        <f ca="1" t="shared" si="72"/>
        <v>841.1344869603586</v>
      </c>
      <c r="AD575" s="167">
        <f ca="1" t="shared" si="73"/>
        <v>979.6091831517491</v>
      </c>
      <c r="AE575" s="167">
        <f ca="1" t="shared" si="74"/>
        <v>1151.9808148511984</v>
      </c>
      <c r="AF575" s="167">
        <f ca="1" t="shared" si="75"/>
        <v>915.3057039946129</v>
      </c>
      <c r="AG575" s="167">
        <f ca="1" t="shared" si="76"/>
        <v>981.8557375234702</v>
      </c>
    </row>
    <row r="576" spans="1:33" ht="12.75">
      <c r="A576" s="403">
        <v>261</v>
      </c>
      <c r="B576" s="404"/>
      <c r="C576" s="404" t="str">
        <f t="shared" si="67"/>
        <v>    Generar</v>
      </c>
      <c r="D576" s="404" t="str">
        <f t="shared" si="67"/>
        <v>    Generar</v>
      </c>
      <c r="E576" s="404" t="str">
        <f t="shared" si="67"/>
        <v>    Generar</v>
      </c>
      <c r="F576" s="404" t="str">
        <f t="shared" si="67"/>
        <v>    Generar</v>
      </c>
      <c r="G576" s="404" t="str">
        <f t="shared" si="67"/>
        <v>    Generar</v>
      </c>
      <c r="H576" s="404" t="str">
        <f t="shared" si="67"/>
        <v>    Generar</v>
      </c>
      <c r="I576" s="404" t="str">
        <f t="shared" si="67"/>
        <v>    Generar</v>
      </c>
      <c r="J576" s="404" t="str">
        <f t="shared" si="67"/>
        <v>    Generar</v>
      </c>
      <c r="K576" s="404" t="str">
        <f t="shared" si="67"/>
        <v>    Generar</v>
      </c>
      <c r="X576" s="10"/>
      <c r="Y576" s="167">
        <f ca="1" t="shared" si="68"/>
        <v>703.7350327693373</v>
      </c>
      <c r="Z576" s="167">
        <f ca="1" t="shared" si="69"/>
        <v>627.1087670663646</v>
      </c>
      <c r="AA576" s="167">
        <f ca="1" t="shared" si="70"/>
        <v>494.31872633148134</v>
      </c>
      <c r="AB576" s="167">
        <f ca="1" t="shared" si="71"/>
        <v>606.3905521058828</v>
      </c>
      <c r="AC576" s="167">
        <f ca="1" t="shared" si="72"/>
        <v>1113.6099918919979</v>
      </c>
      <c r="AD576" s="167">
        <f ca="1" t="shared" si="73"/>
        <v>1125.675717215197</v>
      </c>
      <c r="AE576" s="167">
        <f ca="1" t="shared" si="74"/>
        <v>580.7131657586694</v>
      </c>
      <c r="AF576" s="167">
        <f ca="1" t="shared" si="75"/>
        <v>1129.3573718381826</v>
      </c>
      <c r="AG576" s="167">
        <f ca="1" t="shared" si="76"/>
        <v>1337.8087729854356</v>
      </c>
    </row>
    <row r="577" spans="1:33" ht="12.75">
      <c r="A577" s="403">
        <v>262</v>
      </c>
      <c r="B577" s="404"/>
      <c r="C577" s="404" t="str">
        <f t="shared" si="67"/>
        <v>    Generar</v>
      </c>
      <c r="D577" s="404" t="str">
        <f t="shared" si="67"/>
        <v>    Generar</v>
      </c>
      <c r="E577" s="404" t="str">
        <f t="shared" si="67"/>
        <v>    Generar</v>
      </c>
      <c r="F577" s="404" t="str">
        <f t="shared" si="67"/>
        <v>    Generar</v>
      </c>
      <c r="G577" s="404" t="str">
        <f t="shared" si="67"/>
        <v>    Generar</v>
      </c>
      <c r="H577" s="404" t="str">
        <f t="shared" si="67"/>
        <v>    Generar</v>
      </c>
      <c r="I577" s="404" t="str">
        <f t="shared" si="67"/>
        <v>    Generar</v>
      </c>
      <c r="J577" s="404" t="str">
        <f t="shared" si="67"/>
        <v>    Generar</v>
      </c>
      <c r="K577" s="404" t="str">
        <f t="shared" si="67"/>
        <v>    Generar</v>
      </c>
      <c r="X577" s="10"/>
      <c r="Y577" s="167">
        <f ca="1" t="shared" si="68"/>
        <v>1291.8102073458947</v>
      </c>
      <c r="Z577" s="167">
        <f ca="1" t="shared" si="69"/>
        <v>753.9632531559879</v>
      </c>
      <c r="AA577" s="167">
        <f ca="1" t="shared" si="70"/>
        <v>1002.2058446403905</v>
      </c>
      <c r="AB577" s="167">
        <f ca="1" t="shared" si="71"/>
        <v>684.7272900890454</v>
      </c>
      <c r="AC577" s="167">
        <f ca="1" t="shared" si="72"/>
        <v>456.7156822253687</v>
      </c>
      <c r="AD577" s="167">
        <f ca="1" t="shared" si="73"/>
        <v>957.8923898273175</v>
      </c>
      <c r="AE577" s="167">
        <f ca="1" t="shared" si="74"/>
        <v>818.3521692068587</v>
      </c>
      <c r="AF577" s="167">
        <f ca="1" t="shared" si="75"/>
        <v>1103.6709478964488</v>
      </c>
      <c r="AG577" s="167">
        <f ca="1" t="shared" si="76"/>
        <v>965.7752835449777</v>
      </c>
    </row>
    <row r="578" spans="1:33" ht="12.75">
      <c r="A578" s="403">
        <v>263</v>
      </c>
      <c r="B578" s="404"/>
      <c r="C578" s="404" t="str">
        <f t="shared" si="67"/>
        <v>    Generar</v>
      </c>
      <c r="D578" s="404" t="str">
        <f t="shared" si="67"/>
        <v>    Generar</v>
      </c>
      <c r="E578" s="404" t="str">
        <f t="shared" si="67"/>
        <v>    Generar</v>
      </c>
      <c r="F578" s="404" t="str">
        <f t="shared" si="67"/>
        <v>    Generar</v>
      </c>
      <c r="G578" s="404" t="str">
        <f t="shared" si="67"/>
        <v>    Generar</v>
      </c>
      <c r="H578" s="404" t="str">
        <f t="shared" si="67"/>
        <v>    Generar</v>
      </c>
      <c r="I578" s="404" t="str">
        <f t="shared" si="67"/>
        <v>    Generar</v>
      </c>
      <c r="J578" s="404" t="str">
        <f t="shared" si="67"/>
        <v>    Generar</v>
      </c>
      <c r="K578" s="404" t="str">
        <f t="shared" si="67"/>
        <v>    Generar</v>
      </c>
      <c r="X578" s="10"/>
      <c r="Y578" s="167">
        <f ca="1" t="shared" si="68"/>
        <v>816.1857660221285</v>
      </c>
      <c r="Z578" s="167">
        <f ca="1" t="shared" si="69"/>
        <v>955.1014896513622</v>
      </c>
      <c r="AA578" s="167">
        <f ca="1" t="shared" si="70"/>
        <v>1108.6421049554729</v>
      </c>
      <c r="AB578" s="167">
        <f ca="1" t="shared" si="71"/>
        <v>1111.3432319982292</v>
      </c>
      <c r="AC578" s="167">
        <f ca="1" t="shared" si="72"/>
        <v>280.1256285771729</v>
      </c>
      <c r="AD578" s="167">
        <f ca="1" t="shared" si="73"/>
        <v>964.0974271342606</v>
      </c>
      <c r="AE578" s="167">
        <f ca="1" t="shared" si="74"/>
        <v>730.0137585480356</v>
      </c>
      <c r="AF578" s="167">
        <f ca="1" t="shared" si="75"/>
        <v>240.05001111479044</v>
      </c>
      <c r="AG578" s="167">
        <f ca="1" t="shared" si="76"/>
        <v>1498.2951303078974</v>
      </c>
    </row>
    <row r="579" spans="1:33" ht="12.75">
      <c r="A579" s="403">
        <v>264</v>
      </c>
      <c r="B579" s="404"/>
      <c r="C579" s="404" t="str">
        <f t="shared" si="67"/>
        <v>    Generar</v>
      </c>
      <c r="D579" s="404" t="str">
        <f t="shared" si="67"/>
        <v>    Generar</v>
      </c>
      <c r="E579" s="404" t="str">
        <f t="shared" si="67"/>
        <v>    Generar</v>
      </c>
      <c r="F579" s="404" t="str">
        <f t="shared" si="67"/>
        <v>    Generar</v>
      </c>
      <c r="G579" s="404" t="str">
        <f t="shared" si="67"/>
        <v>    Generar</v>
      </c>
      <c r="H579" s="404" t="str">
        <f t="shared" si="67"/>
        <v>    Generar</v>
      </c>
      <c r="I579" s="404" t="str">
        <f t="shared" si="67"/>
        <v>    Generar</v>
      </c>
      <c r="J579" s="404" t="str">
        <f t="shared" si="67"/>
        <v>    Generar</v>
      </c>
      <c r="K579" s="404" t="str">
        <f t="shared" si="67"/>
        <v>    Generar</v>
      </c>
      <c r="X579" s="10"/>
      <c r="Y579" s="167">
        <f ca="1" t="shared" si="68"/>
        <v>1108.6534661131682</v>
      </c>
      <c r="Z579" s="167">
        <f ca="1" t="shared" si="69"/>
        <v>975.7056469383506</v>
      </c>
      <c r="AA579" s="167">
        <f ca="1" t="shared" si="70"/>
        <v>913.8527236878732</v>
      </c>
      <c r="AB579" s="167">
        <f ca="1" t="shared" si="71"/>
        <v>1248.7703084680275</v>
      </c>
      <c r="AC579" s="167">
        <f ca="1" t="shared" si="72"/>
        <v>706.3130832462764</v>
      </c>
      <c r="AD579" s="167">
        <f ca="1" t="shared" si="73"/>
        <v>449.90055236395597</v>
      </c>
      <c r="AE579" s="167">
        <f ca="1" t="shared" si="74"/>
        <v>1112.8684418381545</v>
      </c>
      <c r="AF579" s="167">
        <f ca="1" t="shared" si="75"/>
        <v>1067.7542224999636</v>
      </c>
      <c r="AG579" s="167">
        <f ca="1" t="shared" si="76"/>
        <v>986.8161898232875</v>
      </c>
    </row>
    <row r="580" spans="1:33" ht="12.75">
      <c r="A580" s="403">
        <v>265</v>
      </c>
      <c r="B580" s="404"/>
      <c r="C580" s="404" t="str">
        <f t="shared" si="67"/>
        <v>    Generar</v>
      </c>
      <c r="D580" s="404" t="str">
        <f t="shared" si="67"/>
        <v>    Generar</v>
      </c>
      <c r="E580" s="404" t="str">
        <f t="shared" si="67"/>
        <v>    Generar</v>
      </c>
      <c r="F580" s="404" t="str">
        <f t="shared" si="67"/>
        <v>    Generar</v>
      </c>
      <c r="G580" s="404" t="str">
        <f t="shared" si="67"/>
        <v>    Generar</v>
      </c>
      <c r="H580" s="404" t="str">
        <f t="shared" si="67"/>
        <v>    Generar</v>
      </c>
      <c r="I580" s="404" t="str">
        <f t="shared" si="67"/>
        <v>    Generar</v>
      </c>
      <c r="J580" s="404" t="str">
        <f t="shared" si="67"/>
        <v>    Generar</v>
      </c>
      <c r="K580" s="404" t="str">
        <f t="shared" si="67"/>
        <v>    Generar</v>
      </c>
      <c r="X580" s="10"/>
      <c r="Y580" s="167">
        <f ca="1" t="shared" si="68"/>
        <v>769.1341708458374</v>
      </c>
      <c r="Z580" s="167">
        <f ca="1" t="shared" si="69"/>
        <v>1664.2174583783733</v>
      </c>
      <c r="AA580" s="167">
        <f ca="1" t="shared" si="70"/>
        <v>827.8901858328363</v>
      </c>
      <c r="AB580" s="167">
        <f ca="1" t="shared" si="71"/>
        <v>1407.639260880931</v>
      </c>
      <c r="AC580" s="167">
        <f ca="1" t="shared" si="72"/>
        <v>1017.7648119611475</v>
      </c>
      <c r="AD580" s="167">
        <f ca="1" t="shared" si="73"/>
        <v>893.4276513620262</v>
      </c>
      <c r="AE580" s="167">
        <f ca="1" t="shared" si="74"/>
        <v>863.7083374970749</v>
      </c>
      <c r="AF580" s="167">
        <f ca="1" t="shared" si="75"/>
        <v>722.3809447950025</v>
      </c>
      <c r="AG580" s="167">
        <f ca="1" t="shared" si="76"/>
        <v>119.11617628207136</v>
      </c>
    </row>
    <row r="581" spans="1:33" ht="12.75">
      <c r="A581" s="403">
        <v>266</v>
      </c>
      <c r="B581" s="404"/>
      <c r="C581" s="404" t="str">
        <f t="shared" si="67"/>
        <v>    Generar</v>
      </c>
      <c r="D581" s="404" t="str">
        <f t="shared" si="67"/>
        <v>    Generar</v>
      </c>
      <c r="E581" s="404" t="str">
        <f t="shared" si="67"/>
        <v>    Generar</v>
      </c>
      <c r="F581" s="404" t="str">
        <f t="shared" si="67"/>
        <v>    Generar</v>
      </c>
      <c r="G581" s="404" t="str">
        <f t="shared" si="67"/>
        <v>    Generar</v>
      </c>
      <c r="H581" s="404" t="str">
        <f t="shared" si="67"/>
        <v>    Generar</v>
      </c>
      <c r="I581" s="404" t="str">
        <f t="shared" si="67"/>
        <v>    Generar</v>
      </c>
      <c r="J581" s="404" t="str">
        <f t="shared" si="67"/>
        <v>    Generar</v>
      </c>
      <c r="K581" s="404" t="str">
        <f t="shared" si="67"/>
        <v>    Generar</v>
      </c>
      <c r="X581" s="70"/>
      <c r="Y581" s="167">
        <f ca="1" t="shared" si="68"/>
        <v>543.8559142403283</v>
      </c>
      <c r="Z581" s="167">
        <f ca="1" t="shared" si="69"/>
        <v>824.5588609091295</v>
      </c>
      <c r="AA581" s="167">
        <f ca="1" t="shared" si="70"/>
        <v>1231.4121395738214</v>
      </c>
      <c r="AB581" s="167">
        <f ca="1" t="shared" si="71"/>
        <v>788.5147887181087</v>
      </c>
      <c r="AC581" s="167">
        <f ca="1" t="shared" si="72"/>
        <v>561.5862114062966</v>
      </c>
      <c r="AD581" s="167">
        <f ca="1" t="shared" si="73"/>
        <v>1118.9310786090557</v>
      </c>
      <c r="AE581" s="167">
        <f ca="1" t="shared" si="74"/>
        <v>961.2678644430066</v>
      </c>
      <c r="AF581" s="167">
        <f ca="1" t="shared" si="75"/>
        <v>603.0945822071724</v>
      </c>
      <c r="AG581" s="167">
        <f ca="1" t="shared" si="76"/>
        <v>1227.9922797462996</v>
      </c>
    </row>
    <row r="582" spans="1:33" ht="12.75">
      <c r="A582" s="403">
        <v>267</v>
      </c>
      <c r="B582" s="404"/>
      <c r="C582" s="404" t="str">
        <f t="shared" si="67"/>
        <v>    Generar</v>
      </c>
      <c r="D582" s="404" t="str">
        <f t="shared" si="67"/>
        <v>    Generar</v>
      </c>
      <c r="E582" s="404" t="str">
        <f t="shared" si="67"/>
        <v>    Generar</v>
      </c>
      <c r="F582" s="404" t="str">
        <f t="shared" si="67"/>
        <v>    Generar</v>
      </c>
      <c r="G582" s="404" t="str">
        <f t="shared" si="67"/>
        <v>    Generar</v>
      </c>
      <c r="H582" s="404" t="str">
        <f t="shared" si="67"/>
        <v>    Generar</v>
      </c>
      <c r="I582" s="404" t="str">
        <f t="shared" si="67"/>
        <v>    Generar</v>
      </c>
      <c r="J582" s="404" t="str">
        <f t="shared" si="67"/>
        <v>    Generar</v>
      </c>
      <c r="K582" s="404" t="str">
        <f t="shared" si="67"/>
        <v>    Generar</v>
      </c>
      <c r="X582" s="70"/>
      <c r="Y582" s="167">
        <f ca="1" t="shared" si="68"/>
        <v>852.7293068064282</v>
      </c>
      <c r="Z582" s="167">
        <f ca="1" t="shared" si="69"/>
        <v>632.111224541155</v>
      </c>
      <c r="AA582" s="167">
        <f ca="1" t="shared" si="70"/>
        <v>902.1712641248843</v>
      </c>
      <c r="AB582" s="167">
        <f ca="1" t="shared" si="71"/>
        <v>757.7174424246036</v>
      </c>
      <c r="AC582" s="167">
        <f ca="1" t="shared" si="72"/>
        <v>481.61508631812114</v>
      </c>
      <c r="AD582" s="167">
        <f ca="1" t="shared" si="73"/>
        <v>1447.6749874621732</v>
      </c>
      <c r="AE582" s="167">
        <f ca="1" t="shared" si="74"/>
        <v>502.84819914159726</v>
      </c>
      <c r="AF582" s="167">
        <f ca="1" t="shared" si="75"/>
        <v>1027.5175828445958</v>
      </c>
      <c r="AG582" s="167">
        <f ca="1" t="shared" si="76"/>
        <v>991.3601190889694</v>
      </c>
    </row>
    <row r="583" spans="1:33" ht="12.75">
      <c r="A583" s="403">
        <v>268</v>
      </c>
      <c r="B583" s="404"/>
      <c r="C583" s="404" t="str">
        <f t="shared" si="67"/>
        <v>    Generar</v>
      </c>
      <c r="D583" s="404" t="str">
        <f t="shared" si="67"/>
        <v>    Generar</v>
      </c>
      <c r="E583" s="404" t="str">
        <f t="shared" si="67"/>
        <v>    Generar</v>
      </c>
      <c r="F583" s="404" t="str">
        <f t="shared" si="67"/>
        <v>    Generar</v>
      </c>
      <c r="G583" s="404" t="str">
        <f t="shared" si="67"/>
        <v>    Generar</v>
      </c>
      <c r="H583" s="404" t="str">
        <f t="shared" si="67"/>
        <v>    Generar</v>
      </c>
      <c r="I583" s="404" t="str">
        <f t="shared" si="67"/>
        <v>    Generar</v>
      </c>
      <c r="J583" s="404" t="str">
        <f t="shared" si="67"/>
        <v>    Generar</v>
      </c>
      <c r="K583" s="404" t="str">
        <f t="shared" si="67"/>
        <v>    Generar</v>
      </c>
      <c r="X583" s="70"/>
      <c r="Y583" s="167">
        <f ca="1" t="shared" si="68"/>
        <v>980.8800646327429</v>
      </c>
      <c r="Z583" s="167">
        <f ca="1" t="shared" si="69"/>
        <v>385.9684164378207</v>
      </c>
      <c r="AA583" s="167">
        <f ca="1" t="shared" si="70"/>
        <v>710.430511730824</v>
      </c>
      <c r="AB583" s="167">
        <f ca="1" t="shared" si="71"/>
        <v>1049.5277090647419</v>
      </c>
      <c r="AC583" s="167">
        <f ca="1" t="shared" si="72"/>
        <v>977.2310536805352</v>
      </c>
      <c r="AD583" s="167">
        <f ca="1" t="shared" si="73"/>
        <v>257.0693258265592</v>
      </c>
      <c r="AE583" s="167">
        <f ca="1" t="shared" si="74"/>
        <v>934.6653286230821</v>
      </c>
      <c r="AF583" s="167">
        <f ca="1" t="shared" si="75"/>
        <v>734.4296973016385</v>
      </c>
      <c r="AG583" s="167">
        <f ca="1" t="shared" si="76"/>
        <v>603.487655047494</v>
      </c>
    </row>
    <row r="584" spans="1:33" ht="12.75">
      <c r="A584" s="403">
        <v>269</v>
      </c>
      <c r="B584" s="404"/>
      <c r="C584" s="404" t="str">
        <f t="shared" si="67"/>
        <v>    Generar</v>
      </c>
      <c r="D584" s="404" t="str">
        <f t="shared" si="67"/>
        <v>    Generar</v>
      </c>
      <c r="E584" s="404" t="str">
        <f t="shared" si="67"/>
        <v>    Generar</v>
      </c>
      <c r="F584" s="404" t="str">
        <f t="shared" si="67"/>
        <v>    Generar</v>
      </c>
      <c r="G584" s="404" t="str">
        <f t="shared" si="67"/>
        <v>    Generar</v>
      </c>
      <c r="H584" s="404" t="str">
        <f t="shared" si="67"/>
        <v>    Generar</v>
      </c>
      <c r="I584" s="404" t="str">
        <f t="shared" si="67"/>
        <v>    Generar</v>
      </c>
      <c r="J584" s="404" t="str">
        <f t="shared" si="67"/>
        <v>    Generar</v>
      </c>
      <c r="K584" s="404" t="str">
        <f t="shared" si="67"/>
        <v>    Generar</v>
      </c>
      <c r="X584" s="70"/>
      <c r="Y584" s="167">
        <f ca="1" t="shared" si="68"/>
        <v>1066.4888443156633</v>
      </c>
      <c r="Z584" s="167">
        <f ca="1" t="shared" si="69"/>
        <v>928.0593456773333</v>
      </c>
      <c r="AA584" s="167">
        <f ca="1" t="shared" si="70"/>
        <v>782.519713242745</v>
      </c>
      <c r="AB584" s="167">
        <f ca="1" t="shared" si="71"/>
        <v>776.7280331847866</v>
      </c>
      <c r="AC584" s="167">
        <f ca="1" t="shared" si="72"/>
        <v>890.1103219558147</v>
      </c>
      <c r="AD584" s="167">
        <f ca="1" t="shared" si="73"/>
        <v>580.8215824230508</v>
      </c>
      <c r="AE584" s="167">
        <f ca="1" t="shared" si="74"/>
        <v>516.9309968589407</v>
      </c>
      <c r="AF584" s="167">
        <f ca="1" t="shared" si="75"/>
        <v>353.75749804233374</v>
      </c>
      <c r="AG584" s="167">
        <f ca="1" t="shared" si="76"/>
        <v>985.1869522632792</v>
      </c>
    </row>
    <row r="585" spans="1:33" ht="12.75">
      <c r="A585" s="403">
        <v>270</v>
      </c>
      <c r="B585" s="404"/>
      <c r="C585" s="404" t="str">
        <f t="shared" si="67"/>
        <v>    Generar</v>
      </c>
      <c r="D585" s="404" t="str">
        <f t="shared" si="67"/>
        <v>    Generar</v>
      </c>
      <c r="E585" s="404" t="str">
        <f t="shared" si="67"/>
        <v>    Generar</v>
      </c>
      <c r="F585" s="404" t="str">
        <f t="shared" si="67"/>
        <v>    Generar</v>
      </c>
      <c r="G585" s="404" t="str">
        <f t="shared" si="67"/>
        <v>    Generar</v>
      </c>
      <c r="H585" s="404" t="str">
        <f t="shared" si="67"/>
        <v>    Generar</v>
      </c>
      <c r="I585" s="404" t="str">
        <f t="shared" si="67"/>
        <v>    Generar</v>
      </c>
      <c r="J585" s="404" t="str">
        <f t="shared" si="67"/>
        <v>    Generar</v>
      </c>
      <c r="K585" s="404" t="str">
        <f t="shared" si="67"/>
        <v>    Generar</v>
      </c>
      <c r="X585" s="70"/>
      <c r="Y585" s="167">
        <f ca="1" t="shared" si="68"/>
        <v>420.1465018972485</v>
      </c>
      <c r="Z585" s="167">
        <f ca="1" t="shared" si="69"/>
        <v>611.7743601773686</v>
      </c>
      <c r="AA585" s="167">
        <f ca="1" t="shared" si="70"/>
        <v>1128.6872266682724</v>
      </c>
      <c r="AB585" s="167">
        <f ca="1" t="shared" si="71"/>
        <v>722.3087614681629</v>
      </c>
      <c r="AC585" s="167">
        <f ca="1" t="shared" si="72"/>
        <v>920.7149922672713</v>
      </c>
      <c r="AD585" s="167">
        <f ca="1" t="shared" si="73"/>
        <v>1426.0416653619263</v>
      </c>
      <c r="AE585" s="167">
        <f ca="1" t="shared" si="74"/>
        <v>976.1844233919837</v>
      </c>
      <c r="AF585" s="167">
        <f ca="1" t="shared" si="75"/>
        <v>1008.563684749383</v>
      </c>
      <c r="AG585" s="167">
        <f ca="1" t="shared" si="76"/>
        <v>809.6802767000564</v>
      </c>
    </row>
    <row r="586" spans="1:33" ht="12.75">
      <c r="A586" s="403">
        <v>271</v>
      </c>
      <c r="B586" s="404"/>
      <c r="C586" s="404" t="str">
        <f t="shared" si="67"/>
        <v>    Generar</v>
      </c>
      <c r="D586" s="404" t="str">
        <f t="shared" si="67"/>
        <v>    Generar</v>
      </c>
      <c r="E586" s="404" t="str">
        <f t="shared" si="67"/>
        <v>    Generar</v>
      </c>
      <c r="F586" s="404" t="str">
        <f t="shared" si="67"/>
        <v>    Generar</v>
      </c>
      <c r="G586" s="404" t="str">
        <f t="shared" si="67"/>
        <v>    Generar</v>
      </c>
      <c r="H586" s="404" t="str">
        <f t="shared" si="67"/>
        <v>    Generar</v>
      </c>
      <c r="I586" s="404" t="str">
        <f t="shared" si="67"/>
        <v>    Generar</v>
      </c>
      <c r="J586" s="404" t="str">
        <f t="shared" si="67"/>
        <v>    Generar</v>
      </c>
      <c r="K586" s="404" t="str">
        <f t="shared" si="67"/>
        <v>    Generar</v>
      </c>
      <c r="X586" s="70"/>
      <c r="Y586" s="167">
        <f ca="1" t="shared" si="68"/>
        <v>994.7538254624096</v>
      </c>
      <c r="Z586" s="167">
        <f ca="1" t="shared" si="69"/>
        <v>777.1202477930941</v>
      </c>
      <c r="AA586" s="167">
        <f ca="1" t="shared" si="70"/>
        <v>807.6972150980899</v>
      </c>
      <c r="AB586" s="167">
        <f ca="1" t="shared" si="71"/>
        <v>1494.9747984573805</v>
      </c>
      <c r="AC586" s="167">
        <f ca="1" t="shared" si="72"/>
        <v>649.0448903420612</v>
      </c>
      <c r="AD586" s="167">
        <f ca="1" t="shared" si="73"/>
        <v>348.8080439319824</v>
      </c>
      <c r="AE586" s="167">
        <f ca="1" t="shared" si="74"/>
        <v>1023.3221846506066</v>
      </c>
      <c r="AF586" s="167">
        <f ca="1" t="shared" si="75"/>
        <v>917.9670696274903</v>
      </c>
      <c r="AG586" s="167">
        <f ca="1" t="shared" si="76"/>
        <v>589.2355830454055</v>
      </c>
    </row>
    <row r="587" spans="1:33" ht="12.75">
      <c r="A587" s="403">
        <v>272</v>
      </c>
      <c r="B587" s="404"/>
      <c r="C587" s="404" t="str">
        <f t="shared" si="67"/>
        <v>    Generar</v>
      </c>
      <c r="D587" s="404" t="str">
        <f t="shared" si="67"/>
        <v>    Generar</v>
      </c>
      <c r="E587" s="404" t="str">
        <f t="shared" si="67"/>
        <v>    Generar</v>
      </c>
      <c r="F587" s="404" t="str">
        <f t="shared" si="67"/>
        <v>    Generar</v>
      </c>
      <c r="G587" s="404" t="str">
        <f t="shared" si="67"/>
        <v>    Generar</v>
      </c>
      <c r="H587" s="404" t="str">
        <f t="shared" si="67"/>
        <v>    Generar</v>
      </c>
      <c r="I587" s="404" t="str">
        <f t="shared" si="67"/>
        <v>    Generar</v>
      </c>
      <c r="J587" s="404" t="str">
        <f t="shared" si="67"/>
        <v>    Generar</v>
      </c>
      <c r="K587" s="404" t="str">
        <f t="shared" si="67"/>
        <v>    Generar</v>
      </c>
      <c r="X587" s="70"/>
      <c r="Y587" s="167">
        <f ca="1" t="shared" si="68"/>
        <v>591.6035954937736</v>
      </c>
      <c r="Z587" s="167">
        <f ca="1" t="shared" si="69"/>
        <v>981.6569793256633</v>
      </c>
      <c r="AA587" s="167">
        <f ca="1" t="shared" si="70"/>
        <v>517.7544003538185</v>
      </c>
      <c r="AB587" s="167">
        <f ca="1" t="shared" si="71"/>
        <v>701.4518902615766</v>
      </c>
      <c r="AC587" s="167">
        <f ca="1" t="shared" si="72"/>
        <v>687.517303238276</v>
      </c>
      <c r="AD587" s="167">
        <f ca="1" t="shared" si="73"/>
        <v>1282.225428632436</v>
      </c>
      <c r="AE587" s="167">
        <f ca="1" t="shared" si="74"/>
        <v>1091.120219172475</v>
      </c>
      <c r="AF587" s="167">
        <f ca="1" t="shared" si="75"/>
        <v>708.3006081915275</v>
      </c>
      <c r="AG587" s="167">
        <f ca="1" t="shared" si="76"/>
        <v>927.329089547777</v>
      </c>
    </row>
    <row r="588" spans="1:33" ht="12.75">
      <c r="A588" s="403">
        <v>273</v>
      </c>
      <c r="B588" s="404"/>
      <c r="C588" s="404" t="str">
        <f t="shared" si="67"/>
        <v>    Generar</v>
      </c>
      <c r="D588" s="404" t="str">
        <f t="shared" si="67"/>
        <v>    Generar</v>
      </c>
      <c r="E588" s="404" t="str">
        <f t="shared" si="67"/>
        <v>    Generar</v>
      </c>
      <c r="F588" s="404" t="str">
        <f t="shared" si="67"/>
        <v>    Generar</v>
      </c>
      <c r="G588" s="404" t="str">
        <f t="shared" si="67"/>
        <v>    Generar</v>
      </c>
      <c r="H588" s="404" t="str">
        <f t="shared" si="67"/>
        <v>    Generar</v>
      </c>
      <c r="I588" s="404" t="str">
        <f t="shared" si="67"/>
        <v>    Generar</v>
      </c>
      <c r="J588" s="404" t="str">
        <f t="shared" si="67"/>
        <v>    Generar</v>
      </c>
      <c r="K588" s="404" t="str">
        <f t="shared" si="67"/>
        <v>    Generar</v>
      </c>
      <c r="X588" s="70"/>
      <c r="Y588" s="167">
        <f ca="1" t="shared" si="68"/>
        <v>108.03317865694532</v>
      </c>
      <c r="Z588" s="167">
        <f ca="1" t="shared" si="69"/>
        <v>825.2871806459748</v>
      </c>
      <c r="AA588" s="167">
        <f ca="1" t="shared" si="70"/>
        <v>612.160861971731</v>
      </c>
      <c r="AB588" s="167">
        <f ca="1" t="shared" si="71"/>
        <v>791.4905991312663</v>
      </c>
      <c r="AC588" s="167">
        <f ca="1" t="shared" si="72"/>
        <v>957.00565170445</v>
      </c>
      <c r="AD588" s="167">
        <f ca="1" t="shared" si="73"/>
        <v>1123.7649726949903</v>
      </c>
      <c r="AE588" s="167">
        <f ca="1" t="shared" si="74"/>
        <v>576.7922076701427</v>
      </c>
      <c r="AF588" s="167">
        <f ca="1" t="shared" si="75"/>
        <v>310.0970720763828</v>
      </c>
      <c r="AG588" s="167">
        <f ca="1" t="shared" si="76"/>
        <v>634.9212199075112</v>
      </c>
    </row>
    <row r="589" spans="1:33" ht="12.75">
      <c r="A589" s="403">
        <v>274</v>
      </c>
      <c r="B589" s="404"/>
      <c r="C589" s="404" t="str">
        <f t="shared" si="67"/>
        <v>    Generar</v>
      </c>
      <c r="D589" s="404" t="str">
        <f t="shared" si="67"/>
        <v>    Generar</v>
      </c>
      <c r="E589" s="404" t="str">
        <f t="shared" si="67"/>
        <v>    Generar</v>
      </c>
      <c r="F589" s="404" t="str">
        <f t="shared" si="67"/>
        <v>    Generar</v>
      </c>
      <c r="G589" s="404" t="str">
        <f t="shared" si="67"/>
        <v>    Generar</v>
      </c>
      <c r="H589" s="404" t="str">
        <f t="shared" si="67"/>
        <v>    Generar</v>
      </c>
      <c r="I589" s="404" t="str">
        <f t="shared" si="67"/>
        <v>    Generar</v>
      </c>
      <c r="J589" s="404" t="str">
        <f t="shared" si="67"/>
        <v>    Generar</v>
      </c>
      <c r="K589" s="404" t="str">
        <f t="shared" si="67"/>
        <v>    Generar</v>
      </c>
      <c r="X589" s="70"/>
      <c r="Y589" s="167">
        <f ca="1" t="shared" si="68"/>
        <v>435.3435044238195</v>
      </c>
      <c r="Z589" s="167">
        <f ca="1" t="shared" si="69"/>
        <v>602.1480031677664</v>
      </c>
      <c r="AA589" s="167">
        <f ca="1" t="shared" si="70"/>
        <v>894.9508379915418</v>
      </c>
      <c r="AB589" s="167">
        <f ca="1" t="shared" si="71"/>
        <v>673.3358639653263</v>
      </c>
      <c r="AC589" s="167">
        <f ca="1" t="shared" si="72"/>
        <v>932.9128787775985</v>
      </c>
      <c r="AD589" s="167">
        <f ca="1" t="shared" si="73"/>
        <v>925.7067250989564</v>
      </c>
      <c r="AE589" s="167">
        <f ca="1" t="shared" si="74"/>
        <v>836.3418903774603</v>
      </c>
      <c r="AF589" s="167">
        <f ca="1" t="shared" si="75"/>
        <v>367.2475785896303</v>
      </c>
      <c r="AG589" s="167">
        <f ca="1" t="shared" si="76"/>
        <v>897.0786913940533</v>
      </c>
    </row>
    <row r="590" spans="1:33" ht="12.75">
      <c r="A590" s="403">
        <v>275</v>
      </c>
      <c r="B590" s="404"/>
      <c r="C590" s="404" t="str">
        <f t="shared" si="67"/>
        <v>    Generar</v>
      </c>
      <c r="D590" s="404" t="str">
        <f t="shared" si="67"/>
        <v>    Generar</v>
      </c>
      <c r="E590" s="404" t="str">
        <f t="shared" si="67"/>
        <v>    Generar</v>
      </c>
      <c r="F590" s="404" t="str">
        <f t="shared" si="67"/>
        <v>    Generar</v>
      </c>
      <c r="G590" s="404" t="str">
        <f t="shared" si="67"/>
        <v>    Generar</v>
      </c>
      <c r="H590" s="404" t="str">
        <f t="shared" si="67"/>
        <v>    Generar</v>
      </c>
      <c r="I590" s="404" t="str">
        <f t="shared" si="67"/>
        <v>    Generar</v>
      </c>
      <c r="J590" s="404" t="str">
        <f t="shared" si="67"/>
        <v>    Generar</v>
      </c>
      <c r="K590" s="404" t="str">
        <f t="shared" si="67"/>
        <v>    Generar</v>
      </c>
      <c r="X590" s="70"/>
      <c r="Y590" s="167">
        <f ca="1" t="shared" si="68"/>
        <v>845.7915455036382</v>
      </c>
      <c r="Z590" s="167">
        <f ca="1" t="shared" si="69"/>
        <v>813.0397957911161</v>
      </c>
      <c r="AA590" s="167">
        <f ca="1" t="shared" si="70"/>
        <v>1291.7014870624957</v>
      </c>
      <c r="AB590" s="167">
        <f ca="1" t="shared" si="71"/>
        <v>847.342713710725</v>
      </c>
      <c r="AC590" s="167">
        <f ca="1" t="shared" si="72"/>
        <v>787.8854150814653</v>
      </c>
      <c r="AD590" s="167">
        <f ca="1" t="shared" si="73"/>
        <v>736.8423424166953</v>
      </c>
      <c r="AE590" s="167">
        <f ca="1" t="shared" si="74"/>
        <v>1107.459930763935</v>
      </c>
      <c r="AF590" s="167">
        <f ca="1" t="shared" si="75"/>
        <v>634.5660851039828</v>
      </c>
      <c r="AG590" s="167">
        <f ca="1" t="shared" si="76"/>
        <v>550.9275715297135</v>
      </c>
    </row>
    <row r="591" spans="1:33" ht="12.75">
      <c r="A591" s="403">
        <v>276</v>
      </c>
      <c r="B591" s="404"/>
      <c r="C591" s="404" t="str">
        <f t="shared" si="67"/>
        <v>    Generar</v>
      </c>
      <c r="D591" s="404" t="str">
        <f t="shared" si="67"/>
        <v>    Generar</v>
      </c>
      <c r="E591" s="404" t="str">
        <f t="shared" si="67"/>
        <v>    Generar</v>
      </c>
      <c r="F591" s="404" t="str">
        <f t="shared" si="67"/>
        <v>    Generar</v>
      </c>
      <c r="G591" s="404" t="str">
        <f t="shared" si="67"/>
        <v>    Generar</v>
      </c>
      <c r="H591" s="404" t="str">
        <f t="shared" si="67"/>
        <v>    Generar</v>
      </c>
      <c r="I591" s="404" t="str">
        <f t="shared" si="67"/>
        <v>    Generar</v>
      </c>
      <c r="J591" s="404" t="str">
        <f t="shared" si="67"/>
        <v>    Generar</v>
      </c>
      <c r="K591" s="404" t="str">
        <f t="shared" si="67"/>
        <v>    Generar</v>
      </c>
      <c r="X591" s="70"/>
      <c r="Y591" s="167">
        <f ca="1" t="shared" si="68"/>
        <v>1213.642302966175</v>
      </c>
      <c r="Z591" s="167">
        <f ca="1" t="shared" si="69"/>
        <v>789.0367600508783</v>
      </c>
      <c r="AA591" s="167">
        <f ca="1" t="shared" si="70"/>
        <v>833.0701317586694</v>
      </c>
      <c r="AB591" s="167">
        <f ca="1" t="shared" si="71"/>
        <v>891.225095500158</v>
      </c>
      <c r="AC591" s="167">
        <f ca="1" t="shared" si="72"/>
        <v>921.051693121143</v>
      </c>
      <c r="AD591" s="167">
        <f ca="1" t="shared" si="73"/>
        <v>1172.8593340524421</v>
      </c>
      <c r="AE591" s="167">
        <f ca="1" t="shared" si="74"/>
        <v>997.6950621427576</v>
      </c>
      <c r="AF591" s="167">
        <f ca="1" t="shared" si="75"/>
        <v>1033.0009170691103</v>
      </c>
      <c r="AG591" s="167">
        <f ca="1" t="shared" si="76"/>
        <v>1222.7587574223194</v>
      </c>
    </row>
    <row r="592" spans="1:33" ht="12.75">
      <c r="A592" s="403">
        <v>277</v>
      </c>
      <c r="B592" s="404"/>
      <c r="C592" s="404" t="str">
        <f t="shared" si="67"/>
        <v>    Generar</v>
      </c>
      <c r="D592" s="404" t="str">
        <f t="shared" si="67"/>
        <v>    Generar</v>
      </c>
      <c r="E592" s="404" t="str">
        <f t="shared" si="67"/>
        <v>    Generar</v>
      </c>
      <c r="F592" s="404" t="str">
        <f t="shared" si="67"/>
        <v>    Generar</v>
      </c>
      <c r="G592" s="404" t="str">
        <f t="shared" si="67"/>
        <v>    Generar</v>
      </c>
      <c r="H592" s="404" t="str">
        <f t="shared" si="67"/>
        <v>    Generar</v>
      </c>
      <c r="I592" s="404" t="str">
        <f t="shared" si="67"/>
        <v>    Generar</v>
      </c>
      <c r="J592" s="404" t="str">
        <f t="shared" si="67"/>
        <v>    Generar</v>
      </c>
      <c r="K592" s="404" t="str">
        <f t="shared" si="67"/>
        <v>    Generar</v>
      </c>
      <c r="X592" s="70"/>
      <c r="Y592" s="167">
        <f ca="1" t="shared" si="68"/>
        <v>943.4853467241421</v>
      </c>
      <c r="Z592" s="167">
        <f ca="1" t="shared" si="69"/>
        <v>1003.8735247566705</v>
      </c>
      <c r="AA592" s="167">
        <f ca="1" t="shared" si="70"/>
        <v>1147.0952424709556</v>
      </c>
      <c r="AB592" s="167">
        <f ca="1" t="shared" si="71"/>
        <v>659.6317221993855</v>
      </c>
      <c r="AC592" s="167">
        <f ca="1" t="shared" si="72"/>
        <v>779.202738365054</v>
      </c>
      <c r="AD592" s="167">
        <f ca="1" t="shared" si="73"/>
        <v>771.5238677501168</v>
      </c>
      <c r="AE592" s="167">
        <f ca="1" t="shared" si="74"/>
        <v>958.393143772226</v>
      </c>
      <c r="AF592" s="167">
        <f ca="1" t="shared" si="75"/>
        <v>914.9112597881093</v>
      </c>
      <c r="AG592" s="167">
        <f ca="1" t="shared" si="76"/>
        <v>761.9544526950406</v>
      </c>
    </row>
    <row r="593" spans="1:33" ht="12.75">
      <c r="A593" s="403">
        <v>278</v>
      </c>
      <c r="B593" s="404"/>
      <c r="C593" s="404" t="str">
        <f t="shared" si="67"/>
        <v>    Generar</v>
      </c>
      <c r="D593" s="404" t="str">
        <f t="shared" si="67"/>
        <v>    Generar</v>
      </c>
      <c r="E593" s="404" t="str">
        <f t="shared" si="67"/>
        <v>    Generar</v>
      </c>
      <c r="F593" s="404" t="str">
        <f t="shared" si="67"/>
        <v>    Generar</v>
      </c>
      <c r="G593" s="404" t="str">
        <f t="shared" si="67"/>
        <v>    Generar</v>
      </c>
      <c r="H593" s="404" t="str">
        <f t="shared" si="67"/>
        <v>    Generar</v>
      </c>
      <c r="I593" s="404" t="str">
        <f t="shared" si="67"/>
        <v>    Generar</v>
      </c>
      <c r="J593" s="404" t="str">
        <f t="shared" si="67"/>
        <v>    Generar</v>
      </c>
      <c r="K593" s="404" t="str">
        <f t="shared" si="67"/>
        <v>    Generar</v>
      </c>
      <c r="X593" s="70"/>
      <c r="Y593" s="167">
        <f ca="1" t="shared" si="68"/>
        <v>622.8717769006532</v>
      </c>
      <c r="Z593" s="167">
        <f ca="1" t="shared" si="69"/>
        <v>1509.2163898901922</v>
      </c>
      <c r="AA593" s="167">
        <f ca="1" t="shared" si="70"/>
        <v>540.3883973268204</v>
      </c>
      <c r="AB593" s="167">
        <f ca="1" t="shared" si="71"/>
        <v>661.3124224223209</v>
      </c>
      <c r="AC593" s="167">
        <f ca="1" t="shared" si="72"/>
        <v>706.5858493299605</v>
      </c>
      <c r="AD593" s="167">
        <f ca="1" t="shared" si="73"/>
        <v>215.5579287930584</v>
      </c>
      <c r="AE593" s="167">
        <f ca="1" t="shared" si="74"/>
        <v>771.1703772662888</v>
      </c>
      <c r="AF593" s="167">
        <f ca="1" t="shared" si="75"/>
        <v>537.3009563612854</v>
      </c>
      <c r="AG593" s="167">
        <f ca="1" t="shared" si="76"/>
        <v>1054.755066781163</v>
      </c>
    </row>
    <row r="594" spans="1:33" ht="12.75">
      <c r="A594" s="403">
        <v>279</v>
      </c>
      <c r="B594" s="404"/>
      <c r="C594" s="404" t="str">
        <f t="shared" si="67"/>
        <v>    Generar</v>
      </c>
      <c r="D594" s="404" t="str">
        <f t="shared" si="67"/>
        <v>    Generar</v>
      </c>
      <c r="E594" s="404" t="str">
        <f t="shared" si="67"/>
        <v>    Generar</v>
      </c>
      <c r="F594" s="404" t="str">
        <f t="shared" si="67"/>
        <v>    Generar</v>
      </c>
      <c r="G594" s="404" t="str">
        <f t="shared" si="67"/>
        <v>    Generar</v>
      </c>
      <c r="H594" s="404" t="str">
        <f t="shared" si="67"/>
        <v>    Generar</v>
      </c>
      <c r="I594" s="404" t="str">
        <f t="shared" si="67"/>
        <v>    Generar</v>
      </c>
      <c r="J594" s="404" t="str">
        <f t="shared" si="67"/>
        <v>    Generar</v>
      </c>
      <c r="K594" s="404" t="str">
        <f t="shared" si="67"/>
        <v>    Generar</v>
      </c>
      <c r="X594" s="70"/>
      <c r="Y594" s="167">
        <f ca="1" t="shared" si="68"/>
        <v>348.79754796069267</v>
      </c>
      <c r="Z594" s="167">
        <f ca="1" t="shared" si="69"/>
        <v>948.9345650594246</v>
      </c>
      <c r="AA594" s="167">
        <f ca="1" t="shared" si="70"/>
        <v>1024.2329712989847</v>
      </c>
      <c r="AB594" s="167">
        <f ca="1" t="shared" si="71"/>
        <v>671.1365882261741</v>
      </c>
      <c r="AC594" s="167">
        <f ca="1" t="shared" si="72"/>
        <v>988.0899447132174</v>
      </c>
      <c r="AD594" s="167">
        <f ca="1" t="shared" si="73"/>
        <v>1243.683626861316</v>
      </c>
      <c r="AE594" s="167">
        <f ca="1" t="shared" si="74"/>
        <v>447.6673381068447</v>
      </c>
      <c r="AF594" s="167">
        <f ca="1" t="shared" si="75"/>
        <v>680.288627308353</v>
      </c>
      <c r="AG594" s="167">
        <f ca="1" t="shared" si="76"/>
        <v>692.7175148650857</v>
      </c>
    </row>
    <row r="595" spans="1:33" ht="12.75">
      <c r="A595" s="403">
        <v>280</v>
      </c>
      <c r="B595" s="404"/>
      <c r="C595" s="404" t="str">
        <f t="shared" si="67"/>
        <v>    Generar</v>
      </c>
      <c r="D595" s="404"/>
      <c r="E595" s="404" t="str">
        <f t="shared" si="67"/>
        <v>    Generar</v>
      </c>
      <c r="F595" s="404" t="str">
        <f t="shared" si="67"/>
        <v>    Generar</v>
      </c>
      <c r="G595" s="404" t="str">
        <f t="shared" si="67"/>
        <v>    Generar</v>
      </c>
      <c r="H595" s="404" t="str">
        <f t="shared" si="67"/>
        <v>    Generar</v>
      </c>
      <c r="I595" s="404" t="str">
        <f t="shared" si="67"/>
        <v>    Generar</v>
      </c>
      <c r="J595" s="404" t="str">
        <f t="shared" si="67"/>
        <v>    Generar</v>
      </c>
      <c r="K595" s="404" t="str">
        <f>IF($D$311=1,ROUND(AG595,$D$310),"    Generar")</f>
        <v>    Generar</v>
      </c>
      <c r="X595" s="70"/>
      <c r="Y595" s="167">
        <f ca="1" t="shared" si="68"/>
        <v>1219.60857945336</v>
      </c>
      <c r="Z595" s="70"/>
      <c r="AA595" s="167">
        <f ca="1" t="shared" si="70"/>
        <v>427.62058401603804</v>
      </c>
      <c r="AB595" s="167">
        <f ca="1" t="shared" si="71"/>
        <v>226.16221949599776</v>
      </c>
      <c r="AC595" s="167">
        <f ca="1" t="shared" si="72"/>
        <v>611.0075770831637</v>
      </c>
      <c r="AD595" s="167">
        <f ca="1" t="shared" si="73"/>
        <v>691.0542798742936</v>
      </c>
      <c r="AE595" s="167">
        <f ca="1" t="shared" si="74"/>
        <v>630.0787163344403</v>
      </c>
      <c r="AF595" s="167">
        <f ca="1" t="shared" si="75"/>
        <v>1039.101790575028</v>
      </c>
      <c r="AG595" s="167">
        <f ca="1" t="shared" si="76"/>
        <v>892.1987819820483</v>
      </c>
    </row>
    <row r="596" spans="1:33" ht="12.75">
      <c r="A596" s="403">
        <v>281</v>
      </c>
      <c r="B596" s="404"/>
      <c r="C596" s="404" t="str">
        <f t="shared" si="67"/>
        <v>    Generar</v>
      </c>
      <c r="D596" s="404"/>
      <c r="E596" s="404" t="str">
        <f t="shared" si="67"/>
        <v>    Generar</v>
      </c>
      <c r="F596" s="404"/>
      <c r="G596" s="404" t="str">
        <f t="shared" si="67"/>
        <v>    Generar</v>
      </c>
      <c r="H596" s="404" t="str">
        <f t="shared" si="67"/>
        <v>    Generar</v>
      </c>
      <c r="I596" s="404" t="str">
        <f t="shared" si="67"/>
        <v>    Generar</v>
      </c>
      <c r="J596" s="404"/>
      <c r="K596" s="404" t="str">
        <f>IF($D$311=1,ROUND(AG596,$D$310),"    Generar")</f>
        <v>    Generar</v>
      </c>
      <c r="X596" s="70"/>
      <c r="Y596" s="167">
        <f ca="1" t="shared" si="68"/>
        <v>641.8359096457393</v>
      </c>
      <c r="Z596" s="70"/>
      <c r="AA596" s="167">
        <f ca="1" t="shared" si="70"/>
        <v>626.4364715101169</v>
      </c>
      <c r="AB596" s="70"/>
      <c r="AC596" s="167">
        <f ca="1" t="shared" si="72"/>
        <v>710.9386234722703</v>
      </c>
      <c r="AD596" s="167">
        <f ca="1" t="shared" si="73"/>
        <v>967.3815349109611</v>
      </c>
      <c r="AE596" s="167">
        <f ca="1" t="shared" si="74"/>
        <v>971.8620677041928</v>
      </c>
      <c r="AF596" s="70"/>
      <c r="AG596" s="167">
        <f ca="1" t="shared" si="76"/>
        <v>619.2814617522329</v>
      </c>
    </row>
    <row r="597" spans="1:33" ht="12.75">
      <c r="A597" s="403">
        <v>282</v>
      </c>
      <c r="B597" s="404"/>
      <c r="C597" s="404" t="str">
        <f t="shared" si="67"/>
        <v>    Generar</v>
      </c>
      <c r="D597" s="404"/>
      <c r="E597" s="404" t="str">
        <f t="shared" si="67"/>
        <v>    Generar</v>
      </c>
      <c r="F597" s="404"/>
      <c r="G597" s="404" t="str">
        <f t="shared" si="67"/>
        <v>    Generar</v>
      </c>
      <c r="H597" s="404" t="str">
        <f t="shared" si="67"/>
        <v>    Generar</v>
      </c>
      <c r="I597" s="404" t="str">
        <f t="shared" si="67"/>
        <v>    Generar</v>
      </c>
      <c r="J597" s="404"/>
      <c r="K597" s="404" t="str">
        <f>IF($D$311=1,ROUND(AG597,$D$310),"    Generar")</f>
        <v>    Generar</v>
      </c>
      <c r="X597" s="70"/>
      <c r="Y597" s="167">
        <f ca="1" t="shared" si="68"/>
        <v>1430.6391977471703</v>
      </c>
      <c r="Z597" s="70"/>
      <c r="AA597" s="167">
        <f ca="1" t="shared" si="70"/>
        <v>622.3278659671495</v>
      </c>
      <c r="AB597" s="70"/>
      <c r="AC597" s="167">
        <f ca="1" t="shared" si="72"/>
        <v>1065.3967889649657</v>
      </c>
      <c r="AD597" s="167">
        <f ca="1" t="shared" si="73"/>
        <v>309.1073565362873</v>
      </c>
      <c r="AE597" s="167">
        <f ca="1" t="shared" si="74"/>
        <v>253.59757743711782</v>
      </c>
      <c r="AF597" s="70"/>
      <c r="AG597" s="167">
        <f ca="1" t="shared" si="76"/>
        <v>331.2393434462135</v>
      </c>
    </row>
    <row r="598" spans="1:33" ht="12.75">
      <c r="A598" s="403">
        <v>283</v>
      </c>
      <c r="B598" s="404"/>
      <c r="C598" s="404" t="str">
        <f t="shared" si="67"/>
        <v>    Generar</v>
      </c>
      <c r="D598" s="404"/>
      <c r="E598" s="405"/>
      <c r="F598" s="404"/>
      <c r="G598" s="404" t="str">
        <f t="shared" si="67"/>
        <v>    Generar</v>
      </c>
      <c r="H598" s="404" t="str">
        <f t="shared" si="67"/>
        <v>    Generar</v>
      </c>
      <c r="I598" s="405"/>
      <c r="J598" s="404"/>
      <c r="K598" s="404" t="str">
        <f>IF($D$311=1,ROUND(AG598,$D$310),"    Generar")</f>
        <v>    Generar</v>
      </c>
      <c r="X598" s="70"/>
      <c r="Y598" s="167">
        <f ca="1" t="shared" si="68"/>
        <v>1040.327079904434</v>
      </c>
      <c r="Z598" s="70"/>
      <c r="AA598" s="66"/>
      <c r="AB598" s="70"/>
      <c r="AC598" s="167">
        <f ca="1" t="shared" si="72"/>
        <v>584.7503668244537</v>
      </c>
      <c r="AD598" s="167">
        <f ca="1" t="shared" si="73"/>
        <v>637.2191325572569</v>
      </c>
      <c r="AE598" s="66"/>
      <c r="AF598" s="70"/>
      <c r="AG598" s="167">
        <f ca="1" t="shared" si="76"/>
        <v>693.9886074113009</v>
      </c>
    </row>
    <row r="599" spans="1:33" ht="12.75">
      <c r="A599" s="403">
        <v>284</v>
      </c>
      <c r="B599" s="404"/>
      <c r="C599" s="404" t="str">
        <f t="shared" si="67"/>
        <v>    Generar</v>
      </c>
      <c r="D599" s="404"/>
      <c r="E599" s="405"/>
      <c r="F599" s="404"/>
      <c r="G599" s="404" t="str">
        <f t="shared" si="67"/>
        <v>    Generar</v>
      </c>
      <c r="H599" s="404" t="str">
        <f t="shared" si="67"/>
        <v>    Generar</v>
      </c>
      <c r="I599" s="405"/>
      <c r="J599" s="404"/>
      <c r="K599" s="406"/>
      <c r="X599" s="70"/>
      <c r="Y599" s="167">
        <f ca="1" t="shared" si="68"/>
        <v>956.8316719975473</v>
      </c>
      <c r="Z599" s="70"/>
      <c r="AA599" s="66"/>
      <c r="AB599" s="70"/>
      <c r="AC599" s="167">
        <f ca="1" t="shared" si="72"/>
        <v>664.3020373080624</v>
      </c>
      <c r="AD599" s="167">
        <f ca="1" t="shared" si="73"/>
        <v>873.4136455448067</v>
      </c>
      <c r="AE599" s="66"/>
      <c r="AF599" s="70"/>
      <c r="AG599" s="82"/>
    </row>
    <row r="600" spans="1:33" ht="12.75">
      <c r="A600" s="403">
        <v>285</v>
      </c>
      <c r="B600" s="404"/>
      <c r="C600" s="404" t="str">
        <f t="shared" si="67"/>
        <v>    Generar</v>
      </c>
      <c r="D600" s="404"/>
      <c r="E600" s="405"/>
      <c r="F600" s="404"/>
      <c r="G600" s="404" t="str">
        <f t="shared" si="67"/>
        <v>    Generar</v>
      </c>
      <c r="H600" s="404" t="str">
        <f t="shared" si="67"/>
        <v>    Generar</v>
      </c>
      <c r="I600" s="405"/>
      <c r="J600" s="404"/>
      <c r="K600" s="406"/>
      <c r="X600" s="70"/>
      <c r="Y600" s="167">
        <f ca="1" t="shared" si="68"/>
        <v>686.793750266135</v>
      </c>
      <c r="Z600" s="70"/>
      <c r="AA600" s="66"/>
      <c r="AB600" s="70"/>
      <c r="AC600" s="167">
        <f ca="1" t="shared" si="72"/>
        <v>628.7758247800466</v>
      </c>
      <c r="AD600" s="167">
        <f ca="1" t="shared" si="73"/>
        <v>639.8372124386427</v>
      </c>
      <c r="AE600" s="66"/>
      <c r="AF600" s="70"/>
      <c r="AG600" s="82"/>
    </row>
    <row r="601" spans="1:33" ht="12.75">
      <c r="A601" s="407">
        <v>286</v>
      </c>
      <c r="B601" s="408"/>
      <c r="C601" s="408" t="str">
        <f t="shared" si="67"/>
        <v>    Generar</v>
      </c>
      <c r="D601" s="408"/>
      <c r="E601" s="409"/>
      <c r="F601" s="408"/>
      <c r="G601" s="408" t="str">
        <f t="shared" si="67"/>
        <v>    Generar</v>
      </c>
      <c r="H601" s="408"/>
      <c r="I601" s="409"/>
      <c r="J601" s="408"/>
      <c r="K601" s="410"/>
      <c r="X601" s="71"/>
      <c r="Y601" s="167">
        <f ca="1" t="shared" si="68"/>
        <v>634.2496336025013</v>
      </c>
      <c r="Z601" s="71"/>
      <c r="AA601" s="68"/>
      <c r="AB601" s="71"/>
      <c r="AC601" s="167">
        <f ca="1" t="shared" si="72"/>
        <v>527.6774935215949</v>
      </c>
      <c r="AD601" s="71"/>
      <c r="AE601" s="68"/>
      <c r="AF601" s="71"/>
      <c r="AG601" s="110"/>
    </row>
    <row r="602" spans="2:3" ht="12.75">
      <c r="B602" s="143"/>
      <c r="C602" s="136"/>
    </row>
    <row r="603" spans="2:3" ht="12.75">
      <c r="B603" s="143"/>
      <c r="C603" s="136"/>
    </row>
    <row r="604" spans="2:3" ht="12.75">
      <c r="B604" s="143"/>
      <c r="C604" s="136"/>
    </row>
    <row r="606" spans="2:3" ht="12.75">
      <c r="B606" s="143"/>
      <c r="C606" s="136"/>
    </row>
    <row r="608" spans="1:4" ht="12.75">
      <c r="A608" s="415" t="s">
        <v>286</v>
      </c>
      <c r="B608" s="217"/>
      <c r="C608" s="217"/>
      <c r="D608" s="416">
        <v>0</v>
      </c>
    </row>
    <row r="613" spans="1:11" ht="13.5" thickBot="1">
      <c r="A613" s="399" t="s">
        <v>113</v>
      </c>
      <c r="B613" s="400" t="s">
        <v>80</v>
      </c>
      <c r="C613" s="402" t="s">
        <v>79</v>
      </c>
      <c r="D613" s="400" t="s">
        <v>81</v>
      </c>
      <c r="E613" s="401" t="s">
        <v>82</v>
      </c>
      <c r="F613" s="400" t="s">
        <v>83</v>
      </c>
      <c r="G613" s="401" t="s">
        <v>84</v>
      </c>
      <c r="H613" s="400" t="s">
        <v>85</v>
      </c>
      <c r="I613" s="401" t="s">
        <v>86</v>
      </c>
      <c r="J613" s="400" t="s">
        <v>87</v>
      </c>
      <c r="K613" s="402" t="s">
        <v>88</v>
      </c>
    </row>
    <row r="614" spans="1:11" ht="13.5" thickTop="1">
      <c r="A614" s="23">
        <v>1</v>
      </c>
      <c r="B614" s="140" t="str">
        <f aca="true" ca="1" t="shared" si="77" ref="B614:K623">IF(G_03=1,INT(RAND()*286)+1,"    Genere")</f>
        <v>    Genere</v>
      </c>
      <c r="C614" s="140" t="str">
        <f ca="1" t="shared" si="77"/>
        <v>    Genere</v>
      </c>
      <c r="D614" s="140" t="str">
        <f ca="1" t="shared" si="77"/>
        <v>    Genere</v>
      </c>
      <c r="E614" s="140" t="str">
        <f ca="1" t="shared" si="77"/>
        <v>    Genere</v>
      </c>
      <c r="F614" s="140" t="str">
        <f ca="1" t="shared" si="77"/>
        <v>    Genere</v>
      </c>
      <c r="G614" s="140" t="str">
        <f ca="1" t="shared" si="77"/>
        <v>    Genere</v>
      </c>
      <c r="H614" s="140" t="str">
        <f ca="1" t="shared" si="77"/>
        <v>    Genere</v>
      </c>
      <c r="I614" s="140" t="str">
        <f ca="1" t="shared" si="77"/>
        <v>    Genere</v>
      </c>
      <c r="J614" s="140" t="str">
        <f ca="1" t="shared" si="77"/>
        <v>    Genere</v>
      </c>
      <c r="K614" s="140" t="str">
        <f ca="1" t="shared" si="77"/>
        <v>    Genere</v>
      </c>
    </row>
    <row r="615" spans="1:11" ht="12.75">
      <c r="A615" s="23">
        <v>2</v>
      </c>
      <c r="B615" s="140" t="str">
        <f ca="1" t="shared" si="77"/>
        <v>    Genere</v>
      </c>
      <c r="C615" s="140" t="str">
        <f ca="1" t="shared" si="77"/>
        <v>    Genere</v>
      </c>
      <c r="D615" s="140" t="str">
        <f ca="1" t="shared" si="77"/>
        <v>    Genere</v>
      </c>
      <c r="E615" s="140" t="str">
        <f ca="1" t="shared" si="77"/>
        <v>    Genere</v>
      </c>
      <c r="F615" s="140" t="str">
        <f ca="1" t="shared" si="77"/>
        <v>    Genere</v>
      </c>
      <c r="G615" s="140" t="str">
        <f ca="1" t="shared" si="77"/>
        <v>    Genere</v>
      </c>
      <c r="H615" s="140" t="str">
        <f ca="1" t="shared" si="77"/>
        <v>    Genere</v>
      </c>
      <c r="I615" s="140" t="str">
        <f ca="1" t="shared" si="77"/>
        <v>    Genere</v>
      </c>
      <c r="J615" s="140" t="str">
        <f ca="1" t="shared" si="77"/>
        <v>    Genere</v>
      </c>
      <c r="K615" s="140" t="str">
        <f ca="1" t="shared" si="77"/>
        <v>    Genere</v>
      </c>
    </row>
    <row r="616" spans="1:11" ht="12.75">
      <c r="A616" s="23">
        <v>3</v>
      </c>
      <c r="B616" s="140" t="str">
        <f ca="1" t="shared" si="77"/>
        <v>    Genere</v>
      </c>
      <c r="C616" s="140" t="str">
        <f ca="1" t="shared" si="77"/>
        <v>    Genere</v>
      </c>
      <c r="D616" s="140" t="str">
        <f ca="1" t="shared" si="77"/>
        <v>    Genere</v>
      </c>
      <c r="E616" s="140" t="str">
        <f ca="1" t="shared" si="77"/>
        <v>    Genere</v>
      </c>
      <c r="F616" s="140" t="str">
        <f ca="1" t="shared" si="77"/>
        <v>    Genere</v>
      </c>
      <c r="G616" s="140" t="str">
        <f ca="1" t="shared" si="77"/>
        <v>    Genere</v>
      </c>
      <c r="H616" s="140" t="str">
        <f ca="1" t="shared" si="77"/>
        <v>    Genere</v>
      </c>
      <c r="I616" s="140" t="str">
        <f ca="1" t="shared" si="77"/>
        <v>    Genere</v>
      </c>
      <c r="J616" s="140" t="str">
        <f ca="1" t="shared" si="77"/>
        <v>    Genere</v>
      </c>
      <c r="K616" s="140" t="str">
        <f ca="1" t="shared" si="77"/>
        <v>    Genere</v>
      </c>
    </row>
    <row r="617" spans="1:11" ht="12.75">
      <c r="A617" s="23">
        <v>4</v>
      </c>
      <c r="B617" s="140" t="str">
        <f ca="1" t="shared" si="77"/>
        <v>    Genere</v>
      </c>
      <c r="C617" s="140" t="str">
        <f ca="1" t="shared" si="77"/>
        <v>    Genere</v>
      </c>
      <c r="D617" s="140" t="str">
        <f ca="1" t="shared" si="77"/>
        <v>    Genere</v>
      </c>
      <c r="E617" s="140" t="str">
        <f ca="1" t="shared" si="77"/>
        <v>    Genere</v>
      </c>
      <c r="F617" s="140" t="str">
        <f ca="1" t="shared" si="77"/>
        <v>    Genere</v>
      </c>
      <c r="G617" s="140" t="str">
        <f ca="1" t="shared" si="77"/>
        <v>    Genere</v>
      </c>
      <c r="H617" s="140" t="str">
        <f ca="1" t="shared" si="77"/>
        <v>    Genere</v>
      </c>
      <c r="I617" s="140" t="str">
        <f ca="1" t="shared" si="77"/>
        <v>    Genere</v>
      </c>
      <c r="J617" s="140" t="str">
        <f ca="1" t="shared" si="77"/>
        <v>    Genere</v>
      </c>
      <c r="K617" s="140" t="str">
        <f ca="1" t="shared" si="77"/>
        <v>    Genere</v>
      </c>
    </row>
    <row r="618" spans="1:11" ht="12.75">
      <c r="A618" s="23">
        <v>5</v>
      </c>
      <c r="B618" s="140" t="str">
        <f ca="1" t="shared" si="77"/>
        <v>    Genere</v>
      </c>
      <c r="C618" s="140" t="str">
        <f ca="1" t="shared" si="77"/>
        <v>    Genere</v>
      </c>
      <c r="D618" s="140" t="str">
        <f ca="1" t="shared" si="77"/>
        <v>    Genere</v>
      </c>
      <c r="E618" s="140" t="str">
        <f ca="1" t="shared" si="77"/>
        <v>    Genere</v>
      </c>
      <c r="F618" s="140" t="str">
        <f ca="1" t="shared" si="77"/>
        <v>    Genere</v>
      </c>
      <c r="G618" s="140" t="str">
        <f ca="1" t="shared" si="77"/>
        <v>    Genere</v>
      </c>
      <c r="H618" s="140" t="str">
        <f ca="1" t="shared" si="77"/>
        <v>    Genere</v>
      </c>
      <c r="I618" s="140" t="str">
        <f ca="1" t="shared" si="77"/>
        <v>    Genere</v>
      </c>
      <c r="J618" s="140" t="str">
        <f ca="1" t="shared" si="77"/>
        <v>    Genere</v>
      </c>
      <c r="K618" s="140" t="str">
        <f ca="1" t="shared" si="77"/>
        <v>    Genere</v>
      </c>
    </row>
    <row r="619" spans="1:11" ht="12.75">
      <c r="A619" s="23">
        <v>6</v>
      </c>
      <c r="B619" s="140" t="str">
        <f ca="1" t="shared" si="77"/>
        <v>    Genere</v>
      </c>
      <c r="C619" s="140" t="str">
        <f ca="1" t="shared" si="77"/>
        <v>    Genere</v>
      </c>
      <c r="D619" s="140" t="str">
        <f ca="1" t="shared" si="77"/>
        <v>    Genere</v>
      </c>
      <c r="E619" s="140" t="str">
        <f ca="1" t="shared" si="77"/>
        <v>    Genere</v>
      </c>
      <c r="F619" s="140" t="str">
        <f ca="1" t="shared" si="77"/>
        <v>    Genere</v>
      </c>
      <c r="G619" s="140" t="str">
        <f ca="1" t="shared" si="77"/>
        <v>    Genere</v>
      </c>
      <c r="H619" s="140" t="str">
        <f ca="1" t="shared" si="77"/>
        <v>    Genere</v>
      </c>
      <c r="I619" s="140" t="str">
        <f ca="1" t="shared" si="77"/>
        <v>    Genere</v>
      </c>
      <c r="J619" s="140" t="str">
        <f ca="1" t="shared" si="77"/>
        <v>    Genere</v>
      </c>
      <c r="K619" s="140" t="str">
        <f ca="1" t="shared" si="77"/>
        <v>    Genere</v>
      </c>
    </row>
    <row r="620" spans="1:11" ht="12.75">
      <c r="A620" s="23">
        <v>7</v>
      </c>
      <c r="B620" s="140" t="str">
        <f ca="1" t="shared" si="77"/>
        <v>    Genere</v>
      </c>
      <c r="C620" s="140" t="str">
        <f ca="1" t="shared" si="77"/>
        <v>    Genere</v>
      </c>
      <c r="D620" s="140" t="str">
        <f ca="1" t="shared" si="77"/>
        <v>    Genere</v>
      </c>
      <c r="E620" s="140" t="str">
        <f ca="1" t="shared" si="77"/>
        <v>    Genere</v>
      </c>
      <c r="F620" s="140" t="str">
        <f ca="1" t="shared" si="77"/>
        <v>    Genere</v>
      </c>
      <c r="G620" s="140" t="str">
        <f ca="1" t="shared" si="77"/>
        <v>    Genere</v>
      </c>
      <c r="H620" s="140" t="str">
        <f ca="1" t="shared" si="77"/>
        <v>    Genere</v>
      </c>
      <c r="I620" s="140" t="str">
        <f ca="1" t="shared" si="77"/>
        <v>    Genere</v>
      </c>
      <c r="J620" s="140" t="str">
        <f ca="1" t="shared" si="77"/>
        <v>    Genere</v>
      </c>
      <c r="K620" s="140" t="str">
        <f ca="1" t="shared" si="77"/>
        <v>    Genere</v>
      </c>
    </row>
    <row r="621" spans="1:11" ht="12.75">
      <c r="A621" s="23">
        <v>8</v>
      </c>
      <c r="B621" s="140" t="str">
        <f ca="1" t="shared" si="77"/>
        <v>    Genere</v>
      </c>
      <c r="C621" s="140" t="str">
        <f ca="1" t="shared" si="77"/>
        <v>    Genere</v>
      </c>
      <c r="D621" s="140" t="str">
        <f ca="1" t="shared" si="77"/>
        <v>    Genere</v>
      </c>
      <c r="E621" s="140" t="str">
        <f ca="1" t="shared" si="77"/>
        <v>    Genere</v>
      </c>
      <c r="F621" s="140" t="str">
        <f ca="1" t="shared" si="77"/>
        <v>    Genere</v>
      </c>
      <c r="G621" s="140" t="str">
        <f ca="1" t="shared" si="77"/>
        <v>    Genere</v>
      </c>
      <c r="H621" s="140" t="str">
        <f ca="1" t="shared" si="77"/>
        <v>    Genere</v>
      </c>
      <c r="I621" s="140" t="str">
        <f ca="1" t="shared" si="77"/>
        <v>    Genere</v>
      </c>
      <c r="J621" s="140" t="str">
        <f ca="1" t="shared" si="77"/>
        <v>    Genere</v>
      </c>
      <c r="K621" s="140" t="str">
        <f ca="1" t="shared" si="77"/>
        <v>    Genere</v>
      </c>
    </row>
    <row r="622" spans="1:11" ht="12.75">
      <c r="A622" s="23">
        <v>9</v>
      </c>
      <c r="B622" s="140" t="str">
        <f ca="1" t="shared" si="77"/>
        <v>    Genere</v>
      </c>
      <c r="C622" s="140" t="str">
        <f ca="1" t="shared" si="77"/>
        <v>    Genere</v>
      </c>
      <c r="D622" s="140" t="str">
        <f ca="1" t="shared" si="77"/>
        <v>    Genere</v>
      </c>
      <c r="E622" s="140" t="str">
        <f ca="1" t="shared" si="77"/>
        <v>    Genere</v>
      </c>
      <c r="F622" s="140" t="str">
        <f ca="1" t="shared" si="77"/>
        <v>    Genere</v>
      </c>
      <c r="G622" s="140" t="str">
        <f ca="1" t="shared" si="77"/>
        <v>    Genere</v>
      </c>
      <c r="H622" s="140" t="str">
        <f ca="1" t="shared" si="77"/>
        <v>    Genere</v>
      </c>
      <c r="I622" s="140" t="str">
        <f ca="1" t="shared" si="77"/>
        <v>    Genere</v>
      </c>
      <c r="J622" s="140" t="str">
        <f ca="1" t="shared" si="77"/>
        <v>    Genere</v>
      </c>
      <c r="K622" s="140" t="str">
        <f ca="1" t="shared" si="77"/>
        <v>    Genere</v>
      </c>
    </row>
    <row r="623" spans="1:11" ht="12.75">
      <c r="A623" s="23">
        <v>10</v>
      </c>
      <c r="B623" s="140" t="str">
        <f ca="1" t="shared" si="77"/>
        <v>    Genere</v>
      </c>
      <c r="C623" s="140" t="str">
        <f ca="1" t="shared" si="77"/>
        <v>    Genere</v>
      </c>
      <c r="D623" s="140" t="str">
        <f ca="1" t="shared" si="77"/>
        <v>    Genere</v>
      </c>
      <c r="E623" s="140" t="str">
        <f ca="1" t="shared" si="77"/>
        <v>    Genere</v>
      </c>
      <c r="F623" s="140" t="str">
        <f ca="1" t="shared" si="77"/>
        <v>    Genere</v>
      </c>
      <c r="G623" s="140" t="str">
        <f ca="1" t="shared" si="77"/>
        <v>    Genere</v>
      </c>
      <c r="H623" s="140" t="str">
        <f ca="1" t="shared" si="77"/>
        <v>    Genere</v>
      </c>
      <c r="I623" s="140" t="str">
        <f ca="1" t="shared" si="77"/>
        <v>    Genere</v>
      </c>
      <c r="J623" s="140" t="str">
        <f ca="1" t="shared" si="77"/>
        <v>    Genere</v>
      </c>
      <c r="K623" s="140" t="str">
        <f ca="1" t="shared" si="77"/>
        <v>    Genere</v>
      </c>
    </row>
    <row r="624" spans="1:11" ht="12.75">
      <c r="A624" s="23">
        <v>11</v>
      </c>
      <c r="B624" s="140" t="str">
        <f aca="true" ca="1" t="shared" si="78" ref="B624:K635">IF(G_03=1,INT(RAND()*286)+1,"    Genere")</f>
        <v>    Genere</v>
      </c>
      <c r="C624" s="140" t="str">
        <f ca="1" t="shared" si="78"/>
        <v>    Genere</v>
      </c>
      <c r="D624" s="140" t="str">
        <f ca="1" t="shared" si="78"/>
        <v>    Genere</v>
      </c>
      <c r="E624" s="140" t="str">
        <f ca="1" t="shared" si="78"/>
        <v>    Genere</v>
      </c>
      <c r="F624" s="140" t="str">
        <f ca="1" t="shared" si="78"/>
        <v>    Genere</v>
      </c>
      <c r="G624" s="140" t="str">
        <f ca="1" t="shared" si="78"/>
        <v>    Genere</v>
      </c>
      <c r="H624" s="140" t="str">
        <f ca="1" t="shared" si="78"/>
        <v>    Genere</v>
      </c>
      <c r="I624" s="140" t="str">
        <f ca="1" t="shared" si="78"/>
        <v>    Genere</v>
      </c>
      <c r="J624" s="140" t="str">
        <f ca="1" t="shared" si="78"/>
        <v>    Genere</v>
      </c>
      <c r="K624" s="140" t="str">
        <f ca="1" t="shared" si="78"/>
        <v>    Genere</v>
      </c>
    </row>
    <row r="625" spans="1:11" ht="12.75">
      <c r="A625" s="23">
        <v>12</v>
      </c>
      <c r="B625" s="140" t="str">
        <f ca="1" t="shared" si="78"/>
        <v>    Genere</v>
      </c>
      <c r="C625" s="140" t="str">
        <f ca="1" t="shared" si="78"/>
        <v>    Genere</v>
      </c>
      <c r="D625" s="140" t="str">
        <f ca="1" t="shared" si="78"/>
        <v>    Genere</v>
      </c>
      <c r="E625" s="140" t="str">
        <f ca="1" t="shared" si="78"/>
        <v>    Genere</v>
      </c>
      <c r="F625" s="140" t="str">
        <f ca="1" t="shared" si="78"/>
        <v>    Genere</v>
      </c>
      <c r="G625" s="140" t="str">
        <f ca="1" t="shared" si="78"/>
        <v>    Genere</v>
      </c>
      <c r="H625" s="140" t="str">
        <f ca="1" t="shared" si="78"/>
        <v>    Genere</v>
      </c>
      <c r="I625" s="140" t="str">
        <f ca="1" t="shared" si="78"/>
        <v>    Genere</v>
      </c>
      <c r="J625" s="140" t="str">
        <f ca="1" t="shared" si="78"/>
        <v>    Genere</v>
      </c>
      <c r="K625" s="140" t="str">
        <f ca="1" t="shared" si="78"/>
        <v>    Genere</v>
      </c>
    </row>
    <row r="626" spans="1:11" ht="12.75">
      <c r="A626" s="23">
        <v>13</v>
      </c>
      <c r="B626" s="140" t="str">
        <f ca="1" t="shared" si="78"/>
        <v>    Genere</v>
      </c>
      <c r="C626" s="140" t="str">
        <f ca="1" t="shared" si="78"/>
        <v>    Genere</v>
      </c>
      <c r="D626" s="140" t="str">
        <f ca="1" t="shared" si="78"/>
        <v>    Genere</v>
      </c>
      <c r="E626" s="140" t="str">
        <f ca="1" t="shared" si="78"/>
        <v>    Genere</v>
      </c>
      <c r="F626" s="140" t="str">
        <f ca="1" t="shared" si="78"/>
        <v>    Genere</v>
      </c>
      <c r="G626" s="140" t="str">
        <f ca="1" t="shared" si="78"/>
        <v>    Genere</v>
      </c>
      <c r="H626" s="140" t="str">
        <f ca="1" t="shared" si="78"/>
        <v>    Genere</v>
      </c>
      <c r="I626" s="140" t="str">
        <f ca="1" t="shared" si="78"/>
        <v>    Genere</v>
      </c>
      <c r="J626" s="140" t="str">
        <f ca="1" t="shared" si="78"/>
        <v>    Genere</v>
      </c>
      <c r="K626" s="140" t="str">
        <f ca="1" t="shared" si="78"/>
        <v>    Genere</v>
      </c>
    </row>
    <row r="627" spans="1:11" ht="12.75">
      <c r="A627" s="23">
        <v>14</v>
      </c>
      <c r="B627" s="140" t="str">
        <f ca="1" t="shared" si="78"/>
        <v>    Genere</v>
      </c>
      <c r="C627" s="140" t="str">
        <f ca="1" t="shared" si="78"/>
        <v>    Genere</v>
      </c>
      <c r="D627" s="140" t="str">
        <f ca="1" t="shared" si="78"/>
        <v>    Genere</v>
      </c>
      <c r="E627" s="140" t="str">
        <f ca="1" t="shared" si="78"/>
        <v>    Genere</v>
      </c>
      <c r="F627" s="140" t="str">
        <f ca="1" t="shared" si="78"/>
        <v>    Genere</v>
      </c>
      <c r="G627" s="140" t="str">
        <f ca="1" t="shared" si="78"/>
        <v>    Genere</v>
      </c>
      <c r="H627" s="140" t="str">
        <f ca="1" t="shared" si="78"/>
        <v>    Genere</v>
      </c>
      <c r="I627" s="140" t="str">
        <f ca="1" t="shared" si="78"/>
        <v>    Genere</v>
      </c>
      <c r="J627" s="140" t="str">
        <f ca="1" t="shared" si="78"/>
        <v>    Genere</v>
      </c>
      <c r="K627" s="140" t="str">
        <f ca="1" t="shared" si="78"/>
        <v>    Genere</v>
      </c>
    </row>
    <row r="628" spans="1:11" ht="12.75">
      <c r="A628" s="23">
        <v>15</v>
      </c>
      <c r="B628" s="140" t="str">
        <f ca="1" t="shared" si="78"/>
        <v>    Genere</v>
      </c>
      <c r="C628" s="140" t="str">
        <f ca="1" t="shared" si="78"/>
        <v>    Genere</v>
      </c>
      <c r="D628" s="140" t="str">
        <f ca="1" t="shared" si="78"/>
        <v>    Genere</v>
      </c>
      <c r="E628" s="140" t="str">
        <f ca="1" t="shared" si="78"/>
        <v>    Genere</v>
      </c>
      <c r="F628" s="140" t="str">
        <f ca="1" t="shared" si="78"/>
        <v>    Genere</v>
      </c>
      <c r="G628" s="140" t="str">
        <f ca="1" t="shared" si="78"/>
        <v>    Genere</v>
      </c>
      <c r="H628" s="140" t="str">
        <f ca="1" t="shared" si="78"/>
        <v>    Genere</v>
      </c>
      <c r="I628" s="140" t="str">
        <f ca="1" t="shared" si="78"/>
        <v>    Genere</v>
      </c>
      <c r="J628" s="140" t="str">
        <f ca="1" t="shared" si="78"/>
        <v>    Genere</v>
      </c>
      <c r="K628" s="140" t="str">
        <f ca="1" t="shared" si="78"/>
        <v>    Genere</v>
      </c>
    </row>
    <row r="629" spans="1:11" ht="12.75">
      <c r="A629" s="23">
        <v>16</v>
      </c>
      <c r="B629" s="140" t="str">
        <f ca="1" t="shared" si="78"/>
        <v>    Genere</v>
      </c>
      <c r="C629" s="140" t="str">
        <f ca="1" t="shared" si="78"/>
        <v>    Genere</v>
      </c>
      <c r="D629" s="140" t="str">
        <f ca="1" t="shared" si="78"/>
        <v>    Genere</v>
      </c>
      <c r="E629" s="140" t="str">
        <f ca="1" t="shared" si="78"/>
        <v>    Genere</v>
      </c>
      <c r="F629" s="140" t="str">
        <f ca="1" t="shared" si="78"/>
        <v>    Genere</v>
      </c>
      <c r="G629" s="140" t="str">
        <f ca="1" t="shared" si="78"/>
        <v>    Genere</v>
      </c>
      <c r="H629" s="140" t="str">
        <f ca="1" t="shared" si="78"/>
        <v>    Genere</v>
      </c>
      <c r="I629" s="140" t="str">
        <f ca="1" t="shared" si="78"/>
        <v>    Genere</v>
      </c>
      <c r="J629" s="140" t="str">
        <f ca="1" t="shared" si="78"/>
        <v>    Genere</v>
      </c>
      <c r="K629" s="140" t="str">
        <f ca="1" t="shared" si="78"/>
        <v>    Genere</v>
      </c>
    </row>
    <row r="630" spans="1:11" ht="12.75">
      <c r="A630" s="23">
        <v>17</v>
      </c>
      <c r="B630" s="140" t="str">
        <f ca="1" t="shared" si="78"/>
        <v>    Genere</v>
      </c>
      <c r="C630" s="140" t="str">
        <f ca="1" t="shared" si="78"/>
        <v>    Genere</v>
      </c>
      <c r="D630" s="140" t="str">
        <f ca="1" t="shared" si="78"/>
        <v>    Genere</v>
      </c>
      <c r="E630" s="140" t="str">
        <f ca="1" t="shared" si="78"/>
        <v>    Genere</v>
      </c>
      <c r="F630" s="140" t="str">
        <f ca="1" t="shared" si="78"/>
        <v>    Genere</v>
      </c>
      <c r="G630" s="140" t="str">
        <f ca="1" t="shared" si="78"/>
        <v>    Genere</v>
      </c>
      <c r="H630" s="140" t="str">
        <f ca="1" t="shared" si="78"/>
        <v>    Genere</v>
      </c>
      <c r="I630" s="140" t="str">
        <f ca="1" t="shared" si="78"/>
        <v>    Genere</v>
      </c>
      <c r="J630" s="140" t="str">
        <f ca="1" t="shared" si="78"/>
        <v>    Genere</v>
      </c>
      <c r="K630" s="140" t="str">
        <f ca="1" t="shared" si="78"/>
        <v>    Genere</v>
      </c>
    </row>
    <row r="631" spans="1:11" ht="12.75">
      <c r="A631" s="23">
        <v>18</v>
      </c>
      <c r="B631" s="140" t="str">
        <f ca="1" t="shared" si="78"/>
        <v>    Genere</v>
      </c>
      <c r="C631" s="140" t="str">
        <f ca="1" t="shared" si="78"/>
        <v>    Genere</v>
      </c>
      <c r="D631" s="140" t="str">
        <f ca="1" t="shared" si="78"/>
        <v>    Genere</v>
      </c>
      <c r="E631" s="140" t="str">
        <f ca="1" t="shared" si="78"/>
        <v>    Genere</v>
      </c>
      <c r="F631" s="140" t="str">
        <f ca="1" t="shared" si="78"/>
        <v>    Genere</v>
      </c>
      <c r="G631" s="140" t="str">
        <f ca="1" t="shared" si="78"/>
        <v>    Genere</v>
      </c>
      <c r="H631" s="140" t="str">
        <f ca="1" t="shared" si="78"/>
        <v>    Genere</v>
      </c>
      <c r="I631" s="140" t="str">
        <f ca="1" t="shared" si="78"/>
        <v>    Genere</v>
      </c>
      <c r="J631" s="140" t="str">
        <f ca="1" t="shared" si="78"/>
        <v>    Genere</v>
      </c>
      <c r="K631" s="140" t="str">
        <f ca="1" t="shared" si="78"/>
        <v>    Genere</v>
      </c>
    </row>
    <row r="632" spans="1:11" ht="12.75">
      <c r="A632" s="23">
        <v>19</v>
      </c>
      <c r="B632" s="140" t="str">
        <f ca="1" t="shared" si="78"/>
        <v>    Genere</v>
      </c>
      <c r="C632" s="140" t="str">
        <f ca="1" t="shared" si="78"/>
        <v>    Genere</v>
      </c>
      <c r="D632" s="140" t="str">
        <f ca="1" t="shared" si="78"/>
        <v>    Genere</v>
      </c>
      <c r="E632" s="140" t="str">
        <f ca="1" t="shared" si="78"/>
        <v>    Genere</v>
      </c>
      <c r="F632" s="140" t="str">
        <f ca="1" t="shared" si="78"/>
        <v>    Genere</v>
      </c>
      <c r="G632" s="140" t="str">
        <f ca="1" t="shared" si="78"/>
        <v>    Genere</v>
      </c>
      <c r="H632" s="140" t="str">
        <f ca="1" t="shared" si="78"/>
        <v>    Genere</v>
      </c>
      <c r="I632" s="140" t="str">
        <f ca="1" t="shared" si="78"/>
        <v>    Genere</v>
      </c>
      <c r="J632" s="140" t="str">
        <f ca="1" t="shared" si="78"/>
        <v>    Genere</v>
      </c>
      <c r="K632" s="140" t="str">
        <f ca="1" t="shared" si="78"/>
        <v>    Genere</v>
      </c>
    </row>
    <row r="633" spans="1:11" ht="12.75">
      <c r="A633" s="23">
        <v>20</v>
      </c>
      <c r="B633" s="140" t="str">
        <f ca="1" t="shared" si="78"/>
        <v>    Genere</v>
      </c>
      <c r="C633" s="140" t="str">
        <f ca="1" t="shared" si="78"/>
        <v>    Genere</v>
      </c>
      <c r="D633" s="140" t="str">
        <f ca="1" t="shared" si="78"/>
        <v>    Genere</v>
      </c>
      <c r="E633" s="140" t="str">
        <f ca="1" t="shared" si="78"/>
        <v>    Genere</v>
      </c>
      <c r="F633" s="140" t="str">
        <f ca="1" t="shared" si="78"/>
        <v>    Genere</v>
      </c>
      <c r="G633" s="140" t="str">
        <f ca="1" t="shared" si="78"/>
        <v>    Genere</v>
      </c>
      <c r="H633" s="140" t="str">
        <f ca="1" t="shared" si="78"/>
        <v>    Genere</v>
      </c>
      <c r="I633" s="140" t="str">
        <f ca="1" t="shared" si="78"/>
        <v>    Genere</v>
      </c>
      <c r="J633" s="140" t="str">
        <f ca="1" t="shared" si="78"/>
        <v>    Genere</v>
      </c>
      <c r="K633" s="140" t="str">
        <f ca="1" t="shared" si="78"/>
        <v>    Genere</v>
      </c>
    </row>
    <row r="634" spans="1:11" ht="12.75">
      <c r="A634" s="23">
        <v>21</v>
      </c>
      <c r="B634" s="140" t="str">
        <f ca="1" t="shared" si="78"/>
        <v>    Genere</v>
      </c>
      <c r="C634" s="140" t="str">
        <f ca="1" t="shared" si="78"/>
        <v>    Genere</v>
      </c>
      <c r="D634" s="140" t="str">
        <f ca="1" t="shared" si="78"/>
        <v>    Genere</v>
      </c>
      <c r="E634" s="140" t="str">
        <f ca="1" t="shared" si="78"/>
        <v>    Genere</v>
      </c>
      <c r="F634" s="140" t="str">
        <f ca="1" t="shared" si="78"/>
        <v>    Genere</v>
      </c>
      <c r="G634" s="140" t="str">
        <f ca="1" t="shared" si="78"/>
        <v>    Genere</v>
      </c>
      <c r="H634" s="140" t="str">
        <f ca="1" t="shared" si="78"/>
        <v>    Genere</v>
      </c>
      <c r="I634" s="140" t="str">
        <f ca="1" t="shared" si="78"/>
        <v>    Genere</v>
      </c>
      <c r="J634" s="140" t="str">
        <f ca="1" t="shared" si="78"/>
        <v>    Genere</v>
      </c>
      <c r="K634" s="140" t="str">
        <f ca="1" t="shared" si="78"/>
        <v>    Genere</v>
      </c>
    </row>
    <row r="635" spans="1:11" ht="12.75">
      <c r="A635" s="26">
        <v>22</v>
      </c>
      <c r="B635" s="142" t="str">
        <f ca="1" t="shared" si="78"/>
        <v>    Genere</v>
      </c>
      <c r="C635" s="142" t="str">
        <f ca="1" t="shared" si="78"/>
        <v>    Genere</v>
      </c>
      <c r="D635" s="142" t="str">
        <f ca="1" t="shared" si="78"/>
        <v>    Genere</v>
      </c>
      <c r="E635" s="142" t="str">
        <f ca="1" t="shared" si="78"/>
        <v>    Genere</v>
      </c>
      <c r="F635" s="142" t="str">
        <f ca="1" t="shared" si="78"/>
        <v>    Genere</v>
      </c>
      <c r="G635" s="142" t="str">
        <f ca="1" t="shared" si="78"/>
        <v>    Genere</v>
      </c>
      <c r="H635" s="142" t="str">
        <f ca="1" t="shared" si="78"/>
        <v>    Genere</v>
      </c>
      <c r="I635" s="142" t="str">
        <f ca="1" t="shared" si="78"/>
        <v>    Genere</v>
      </c>
      <c r="J635" s="142" t="str">
        <f ca="1" t="shared" si="78"/>
        <v>    Genere</v>
      </c>
      <c r="K635" s="142" t="str">
        <f ca="1" t="shared" si="78"/>
        <v>    Genere</v>
      </c>
    </row>
  </sheetData>
  <sheetProtection password="89E6" sheet="1" objects="1" scenarios="1"/>
  <printOptions/>
  <pageMargins left="0.75" right="0.75" top="1" bottom="1" header="0" footer="0"/>
  <pageSetup horizontalDpi="120" verticalDpi="120" orientation="portrait" paperSize="9" r:id="rId2"/>
  <drawing r:id="rId1"/>
</worksheet>
</file>

<file path=xl/worksheets/sheet5.xml><?xml version="1.0" encoding="utf-8"?>
<worksheet xmlns="http://schemas.openxmlformats.org/spreadsheetml/2006/main" xmlns:r="http://schemas.openxmlformats.org/officeDocument/2006/relationships">
  <dimension ref="A6:Y285"/>
  <sheetViews>
    <sheetView workbookViewId="0" topLeftCell="A191">
      <selection activeCell="C213" sqref="C213"/>
    </sheetView>
  </sheetViews>
  <sheetFormatPr defaultColWidth="11.421875" defaultRowHeight="12.75"/>
  <cols>
    <col min="1" max="2" width="11.421875" style="18" customWidth="1"/>
    <col min="3" max="13" width="11.57421875" style="18" bestFit="1" customWidth="1"/>
    <col min="14" max="16384" width="11.421875" style="18" customWidth="1"/>
  </cols>
  <sheetData>
    <row r="1" ht="12.75"/>
    <row r="2" ht="12.75"/>
    <row r="3" ht="12.75"/>
    <row r="4" ht="12.75"/>
    <row r="5" ht="12.75"/>
    <row r="6" ht="12.75">
      <c r="A6" s="18" t="s">
        <v>20</v>
      </c>
    </row>
    <row r="7" spans="1:3" ht="12.75">
      <c r="A7" s="19" t="s">
        <v>21</v>
      </c>
      <c r="B7" s="490" t="s">
        <v>22</v>
      </c>
      <c r="C7" s="491"/>
    </row>
    <row r="8" spans="1:3" ht="13.5" thickBot="1">
      <c r="A8" s="20" t="s">
        <v>23</v>
      </c>
      <c r="B8" s="21">
        <v>0.05</v>
      </c>
      <c r="C8" s="22">
        <v>0.01</v>
      </c>
    </row>
    <row r="9" spans="1:3" ht="13.5" thickTop="1">
      <c r="A9" s="23">
        <v>25</v>
      </c>
      <c r="B9" s="24">
        <v>0.711</v>
      </c>
      <c r="C9" s="25">
        <v>1.061</v>
      </c>
    </row>
    <row r="10" spans="1:3" ht="12.75">
      <c r="A10" s="23">
        <v>30</v>
      </c>
      <c r="B10" s="24">
        <v>0.662</v>
      </c>
      <c r="C10" s="25">
        <v>0.986</v>
      </c>
    </row>
    <row r="11" spans="1:3" ht="12.75">
      <c r="A11" s="23">
        <v>35</v>
      </c>
      <c r="B11" s="24">
        <v>0.621</v>
      </c>
      <c r="C11" s="25">
        <v>0.923</v>
      </c>
    </row>
    <row r="12" spans="1:3" ht="12.75">
      <c r="A12" s="23">
        <v>40</v>
      </c>
      <c r="B12" s="24">
        <v>0.587</v>
      </c>
      <c r="C12" s="25">
        <v>0.87</v>
      </c>
    </row>
    <row r="13" spans="1:3" ht="12.75">
      <c r="A13" s="23">
        <v>45</v>
      </c>
      <c r="B13" s="24">
        <v>0.558</v>
      </c>
      <c r="C13" s="25">
        <v>0.825</v>
      </c>
    </row>
    <row r="14" spans="1:3" ht="12.75">
      <c r="A14" s="23">
        <v>50</v>
      </c>
      <c r="B14" s="24">
        <v>0.534</v>
      </c>
      <c r="C14" s="25">
        <v>0.787</v>
      </c>
    </row>
    <row r="15" spans="1:3" ht="12.75">
      <c r="A15" s="23"/>
      <c r="B15" s="24"/>
      <c r="C15" s="25"/>
    </row>
    <row r="16" spans="1:3" ht="12.75">
      <c r="A16" s="23">
        <v>60</v>
      </c>
      <c r="B16" s="24">
        <v>0.492</v>
      </c>
      <c r="C16" s="25">
        <v>0.723</v>
      </c>
    </row>
    <row r="17" spans="1:3" ht="12.75">
      <c r="A17" s="23">
        <v>70</v>
      </c>
      <c r="B17" s="24">
        <v>0.459</v>
      </c>
      <c r="C17" s="25">
        <v>0.673</v>
      </c>
    </row>
    <row r="18" spans="1:3" ht="12.75">
      <c r="A18" s="23">
        <v>80</v>
      </c>
      <c r="B18" s="24">
        <v>0.432</v>
      </c>
      <c r="C18" s="25">
        <v>0.631</v>
      </c>
    </row>
    <row r="19" spans="1:3" ht="12.75">
      <c r="A19" s="23">
        <v>90</v>
      </c>
      <c r="B19" s="24">
        <v>0.409</v>
      </c>
      <c r="C19" s="25">
        <v>0.596</v>
      </c>
    </row>
    <row r="20" spans="1:3" ht="12.75">
      <c r="A20" s="23">
        <v>100</v>
      </c>
      <c r="B20" s="24">
        <v>0.389</v>
      </c>
      <c r="C20" s="25">
        <v>0.567</v>
      </c>
    </row>
    <row r="21" spans="1:3" ht="12.75">
      <c r="A21" s="23"/>
      <c r="B21" s="24"/>
      <c r="C21" s="25"/>
    </row>
    <row r="22" spans="1:3" ht="12.75">
      <c r="A22" s="23">
        <v>125</v>
      </c>
      <c r="B22" s="24">
        <v>0.35</v>
      </c>
      <c r="C22" s="25">
        <v>0.567</v>
      </c>
    </row>
    <row r="23" spans="1:3" ht="12.75">
      <c r="A23" s="23">
        <v>150</v>
      </c>
      <c r="B23" s="24">
        <v>0.321</v>
      </c>
      <c r="C23" s="25">
        <v>0.508</v>
      </c>
    </row>
    <row r="24" spans="1:3" ht="12.75">
      <c r="A24" s="23">
        <v>175</v>
      </c>
      <c r="B24" s="24">
        <v>0.298</v>
      </c>
      <c r="C24" s="25">
        <v>0.464</v>
      </c>
    </row>
    <row r="25" spans="1:3" ht="12.75">
      <c r="A25" s="23">
        <v>200</v>
      </c>
      <c r="B25" s="24">
        <v>0.28</v>
      </c>
      <c r="C25" s="25">
        <v>0.43</v>
      </c>
    </row>
    <row r="26" spans="1:3" ht="12.75">
      <c r="A26" s="23"/>
      <c r="B26" s="24"/>
      <c r="C26" s="25"/>
    </row>
    <row r="27" spans="1:3" ht="12.75">
      <c r="A27" s="23">
        <v>250</v>
      </c>
      <c r="B27" s="24">
        <v>0.251</v>
      </c>
      <c r="C27" s="25">
        <v>0.403</v>
      </c>
    </row>
    <row r="28" spans="1:3" ht="12.75">
      <c r="A28" s="23">
        <v>300</v>
      </c>
      <c r="B28" s="24">
        <v>0.23</v>
      </c>
      <c r="C28" s="25">
        <v>0.36</v>
      </c>
    </row>
    <row r="29" spans="1:3" ht="12.75">
      <c r="A29" s="23">
        <v>350</v>
      </c>
      <c r="B29" s="24">
        <v>0.213</v>
      </c>
      <c r="C29" s="25">
        <v>0.329</v>
      </c>
    </row>
    <row r="30" spans="1:3" ht="12.75">
      <c r="A30" s="23">
        <v>400</v>
      </c>
      <c r="B30" s="24">
        <v>0.2</v>
      </c>
      <c r="C30" s="25">
        <v>0.305</v>
      </c>
    </row>
    <row r="31" spans="1:3" ht="12.75">
      <c r="A31" s="23">
        <v>450</v>
      </c>
      <c r="B31" s="24">
        <v>0.188</v>
      </c>
      <c r="C31" s="25">
        <v>0.269</v>
      </c>
    </row>
    <row r="32" spans="1:3" ht="12.75">
      <c r="A32" s="26">
        <v>500</v>
      </c>
      <c r="B32" s="27">
        <v>0.179</v>
      </c>
      <c r="C32" s="28">
        <v>0.255</v>
      </c>
    </row>
    <row r="33" ht="12.75"/>
    <row r="34" ht="12.75">
      <c r="A34" s="18" t="s">
        <v>221</v>
      </c>
    </row>
    <row r="35" spans="1:7" ht="12.75">
      <c r="A35" s="18" t="s">
        <v>24</v>
      </c>
      <c r="G35" s="18" t="s">
        <v>25</v>
      </c>
    </row>
    <row r="36" spans="1:11" ht="12.75">
      <c r="A36" s="29" t="s">
        <v>26</v>
      </c>
      <c r="B36" s="490" t="s">
        <v>22</v>
      </c>
      <c r="C36" s="492"/>
      <c r="D36" s="492"/>
      <c r="E36" s="491"/>
      <c r="G36" s="29" t="s">
        <v>26</v>
      </c>
      <c r="H36" s="490" t="s">
        <v>22</v>
      </c>
      <c r="I36" s="492"/>
      <c r="J36" s="492"/>
      <c r="K36" s="491"/>
    </row>
    <row r="37" spans="1:11" ht="12.75">
      <c r="A37" s="30" t="s">
        <v>27</v>
      </c>
      <c r="B37" s="31" t="s">
        <v>5</v>
      </c>
      <c r="C37" s="32" t="s">
        <v>5</v>
      </c>
      <c r="D37" s="31" t="s">
        <v>4</v>
      </c>
      <c r="E37" s="33" t="s">
        <v>4</v>
      </c>
      <c r="G37" s="30" t="s">
        <v>27</v>
      </c>
      <c r="H37" s="31" t="s">
        <v>5</v>
      </c>
      <c r="I37" s="32" t="s">
        <v>5</v>
      </c>
      <c r="J37" s="31" t="s">
        <v>4</v>
      </c>
      <c r="K37" s="33" t="s">
        <v>4</v>
      </c>
    </row>
    <row r="38" spans="1:11" ht="13.5" thickBot="1">
      <c r="A38" s="34" t="s">
        <v>23</v>
      </c>
      <c r="B38" s="35">
        <v>0.01</v>
      </c>
      <c r="C38" s="36">
        <v>0.05</v>
      </c>
      <c r="D38" s="35">
        <v>0.05</v>
      </c>
      <c r="E38" s="37">
        <v>0.01</v>
      </c>
      <c r="G38" s="34" t="s">
        <v>23</v>
      </c>
      <c r="H38" s="35">
        <v>0.01</v>
      </c>
      <c r="I38" s="36">
        <v>0.05</v>
      </c>
      <c r="J38" s="35">
        <v>0.05</v>
      </c>
      <c r="K38" s="37">
        <v>0.01</v>
      </c>
    </row>
    <row r="39" spans="1:11" ht="13.5" thickTop="1">
      <c r="A39" s="38">
        <v>50</v>
      </c>
      <c r="B39" s="39">
        <v>4.88</v>
      </c>
      <c r="C39" s="40">
        <v>3.99</v>
      </c>
      <c r="D39" s="39">
        <v>2.15</v>
      </c>
      <c r="E39" s="41">
        <v>1.95</v>
      </c>
      <c r="G39" s="38">
        <v>50</v>
      </c>
      <c r="H39" s="39">
        <v>1.88</v>
      </c>
      <c r="I39" s="40">
        <v>0.99</v>
      </c>
      <c r="J39" s="39">
        <v>-0.85</v>
      </c>
      <c r="K39" s="41">
        <v>-1.05</v>
      </c>
    </row>
    <row r="40" spans="1:11" ht="12.75">
      <c r="A40" s="38">
        <v>75</v>
      </c>
      <c r="B40" s="39">
        <v>4.59</v>
      </c>
      <c r="C40" s="40">
        <v>3.87</v>
      </c>
      <c r="D40" s="39">
        <v>2.27</v>
      </c>
      <c r="E40" s="41">
        <v>2.08</v>
      </c>
      <c r="G40" s="38">
        <v>75</v>
      </c>
      <c r="H40" s="39">
        <v>1.59</v>
      </c>
      <c r="I40" s="40">
        <v>0.87</v>
      </c>
      <c r="J40" s="39">
        <v>-0.73</v>
      </c>
      <c r="K40" s="41">
        <v>-0.92</v>
      </c>
    </row>
    <row r="41" spans="1:11" ht="12.75">
      <c r="A41" s="38">
        <v>100</v>
      </c>
      <c r="B41" s="39">
        <v>4.39</v>
      </c>
      <c r="C41" s="40">
        <v>3.77</v>
      </c>
      <c r="D41" s="39">
        <v>2.35</v>
      </c>
      <c r="E41" s="41">
        <v>2.18</v>
      </c>
      <c r="G41" s="38">
        <v>100</v>
      </c>
      <c r="H41" s="39">
        <v>1.39</v>
      </c>
      <c r="I41" s="40">
        <v>0.77</v>
      </c>
      <c r="J41" s="39">
        <v>-0.65</v>
      </c>
      <c r="K41" s="41">
        <v>-0.82</v>
      </c>
    </row>
    <row r="42" spans="1:11" ht="12.75">
      <c r="A42" s="38">
        <v>125</v>
      </c>
      <c r="B42" s="39">
        <v>4.24</v>
      </c>
      <c r="C42" s="40">
        <v>3.71</v>
      </c>
      <c r="D42" s="39">
        <v>2.4</v>
      </c>
      <c r="E42" s="41">
        <v>2.24</v>
      </c>
      <c r="G42" s="38">
        <v>125</v>
      </c>
      <c r="H42" s="39">
        <v>1.24</v>
      </c>
      <c r="I42" s="40">
        <v>0.71</v>
      </c>
      <c r="J42" s="39">
        <v>-0.6</v>
      </c>
      <c r="K42" s="41">
        <v>-0.76</v>
      </c>
    </row>
    <row r="43" spans="1:11" ht="12.75">
      <c r="A43" s="38">
        <v>150</v>
      </c>
      <c r="B43" s="39">
        <v>4.13</v>
      </c>
      <c r="C43" s="40">
        <v>3.65</v>
      </c>
      <c r="D43" s="39">
        <v>2.45</v>
      </c>
      <c r="E43" s="41">
        <v>2.29</v>
      </c>
      <c r="G43" s="38">
        <v>150</v>
      </c>
      <c r="H43" s="39">
        <v>1.13</v>
      </c>
      <c r="I43" s="40">
        <v>0.65</v>
      </c>
      <c r="J43" s="39">
        <v>-0.55</v>
      </c>
      <c r="K43" s="41">
        <v>-0.71</v>
      </c>
    </row>
    <row r="44" spans="1:11" ht="12.75">
      <c r="A44" s="38"/>
      <c r="B44" s="39"/>
      <c r="C44" s="40"/>
      <c r="D44" s="39"/>
      <c r="E44" s="41"/>
      <c r="G44" s="38"/>
      <c r="H44" s="39"/>
      <c r="I44" s="40"/>
      <c r="J44" s="39"/>
      <c r="K44" s="41"/>
    </row>
    <row r="45" spans="1:11" ht="12.75">
      <c r="A45" s="38">
        <v>200</v>
      </c>
      <c r="B45" s="39">
        <v>3.98</v>
      </c>
      <c r="C45" s="40">
        <v>3.57</v>
      </c>
      <c r="D45" s="39">
        <v>2.51</v>
      </c>
      <c r="E45" s="41">
        <v>2.37</v>
      </c>
      <c r="G45" s="38">
        <v>200</v>
      </c>
      <c r="H45" s="39">
        <v>0.98</v>
      </c>
      <c r="I45" s="40">
        <v>0.57</v>
      </c>
      <c r="J45" s="39">
        <v>-0.49</v>
      </c>
      <c r="K45" s="41">
        <v>-0.63</v>
      </c>
    </row>
    <row r="46" spans="1:11" ht="12.75">
      <c r="A46" s="38">
        <v>250</v>
      </c>
      <c r="B46" s="39">
        <v>3.87</v>
      </c>
      <c r="C46" s="40">
        <v>3.52</v>
      </c>
      <c r="D46" s="39">
        <v>2.55</v>
      </c>
      <c r="E46" s="41">
        <v>2.42</v>
      </c>
      <c r="G46" s="38">
        <v>250</v>
      </c>
      <c r="H46" s="39">
        <v>0.87</v>
      </c>
      <c r="I46" s="40">
        <v>0.52</v>
      </c>
      <c r="J46" s="39">
        <v>-0.45</v>
      </c>
      <c r="K46" s="41">
        <v>-0.58</v>
      </c>
    </row>
    <row r="47" spans="1:11" ht="12.75">
      <c r="A47" s="38">
        <v>300</v>
      </c>
      <c r="B47" s="39">
        <v>3.79</v>
      </c>
      <c r="C47" s="40">
        <v>3.47</v>
      </c>
      <c r="D47" s="39">
        <v>2.59</v>
      </c>
      <c r="E47" s="41">
        <v>2.46</v>
      </c>
      <c r="G47" s="38">
        <v>300</v>
      </c>
      <c r="H47" s="39">
        <v>0.79</v>
      </c>
      <c r="I47" s="40">
        <v>0.47</v>
      </c>
      <c r="J47" s="39">
        <v>-0.41</v>
      </c>
      <c r="K47" s="41">
        <v>-0.54</v>
      </c>
    </row>
    <row r="48" spans="1:11" ht="12.75">
      <c r="A48" s="38">
        <v>350</v>
      </c>
      <c r="B48" s="39">
        <v>3.72</v>
      </c>
      <c r="C48" s="40">
        <v>3.44</v>
      </c>
      <c r="D48" s="39">
        <v>2.62</v>
      </c>
      <c r="E48" s="41">
        <v>2.5</v>
      </c>
      <c r="G48" s="38">
        <v>350</v>
      </c>
      <c r="H48" s="39">
        <v>0.72</v>
      </c>
      <c r="I48" s="40">
        <v>0.44</v>
      </c>
      <c r="J48" s="39">
        <v>-0.38</v>
      </c>
      <c r="K48" s="41">
        <v>-0.5</v>
      </c>
    </row>
    <row r="49" spans="1:11" ht="12.75">
      <c r="A49" s="38">
        <v>400</v>
      </c>
      <c r="B49" s="39">
        <v>3.67</v>
      </c>
      <c r="C49" s="40">
        <v>3.41</v>
      </c>
      <c r="D49" s="39">
        <v>2.64</v>
      </c>
      <c r="E49" s="41">
        <v>2.52</v>
      </c>
      <c r="G49" s="38">
        <v>400</v>
      </c>
      <c r="H49" s="39">
        <v>0.67</v>
      </c>
      <c r="I49" s="40">
        <v>0.41</v>
      </c>
      <c r="J49" s="39">
        <v>-0.36</v>
      </c>
      <c r="K49" s="41">
        <v>-0.48</v>
      </c>
    </row>
    <row r="50" spans="1:11" ht="12.75">
      <c r="A50" s="38">
        <v>450</v>
      </c>
      <c r="B50" s="39">
        <v>3.63</v>
      </c>
      <c r="C50" s="40">
        <v>3.39</v>
      </c>
      <c r="D50" s="39">
        <v>2.69</v>
      </c>
      <c r="E50" s="41">
        <v>2.55</v>
      </c>
      <c r="G50" s="38">
        <v>450</v>
      </c>
      <c r="H50" s="39">
        <v>0.63</v>
      </c>
      <c r="I50" s="40">
        <v>0.39</v>
      </c>
      <c r="J50" s="39">
        <v>-0.31</v>
      </c>
      <c r="K50" s="41">
        <v>-0.45</v>
      </c>
    </row>
    <row r="51" spans="1:11" ht="12.75">
      <c r="A51" s="38">
        <v>500</v>
      </c>
      <c r="B51" s="39">
        <v>3.6</v>
      </c>
      <c r="C51" s="40">
        <v>3.37</v>
      </c>
      <c r="D51" s="39">
        <v>2.67</v>
      </c>
      <c r="E51" s="41">
        <v>2.57</v>
      </c>
      <c r="G51" s="38">
        <v>500</v>
      </c>
      <c r="H51" s="39">
        <v>0.6</v>
      </c>
      <c r="I51" s="40">
        <v>0.37</v>
      </c>
      <c r="J51" s="39">
        <v>-0.33</v>
      </c>
      <c r="K51" s="41">
        <v>-0.43</v>
      </c>
    </row>
    <row r="52" spans="1:11" ht="12.75">
      <c r="A52" s="38">
        <v>550</v>
      </c>
      <c r="B52" s="39">
        <v>3.57</v>
      </c>
      <c r="C52" s="40">
        <v>3.35</v>
      </c>
      <c r="D52" s="39">
        <v>2.69</v>
      </c>
      <c r="E52" s="41">
        <v>2.58</v>
      </c>
      <c r="G52" s="38">
        <v>550</v>
      </c>
      <c r="H52" s="39">
        <v>0.57</v>
      </c>
      <c r="I52" s="40">
        <v>0.35</v>
      </c>
      <c r="J52" s="39">
        <v>-0.31</v>
      </c>
      <c r="K52" s="41">
        <v>-0.42</v>
      </c>
    </row>
    <row r="53" spans="1:11" ht="12.75">
      <c r="A53" s="38">
        <v>600</v>
      </c>
      <c r="B53" s="39">
        <v>3.54</v>
      </c>
      <c r="C53" s="40">
        <v>3.34</v>
      </c>
      <c r="D53" s="39">
        <v>2.7</v>
      </c>
      <c r="E53" s="41">
        <v>2.6</v>
      </c>
      <c r="G53" s="38">
        <v>600</v>
      </c>
      <c r="H53" s="39">
        <v>0.54</v>
      </c>
      <c r="I53" s="40">
        <v>0.34</v>
      </c>
      <c r="J53" s="39">
        <v>-0.3</v>
      </c>
      <c r="K53" s="41">
        <v>-0.4</v>
      </c>
    </row>
    <row r="54" spans="1:11" ht="12.75">
      <c r="A54" s="38"/>
      <c r="B54" s="39"/>
      <c r="C54" s="40"/>
      <c r="D54" s="39"/>
      <c r="E54" s="41"/>
      <c r="G54" s="38"/>
      <c r="H54" s="39"/>
      <c r="I54" s="40"/>
      <c r="J54" s="39"/>
      <c r="K54" s="41"/>
    </row>
    <row r="55" spans="1:11" ht="12.75">
      <c r="A55" s="38">
        <v>650</v>
      </c>
      <c r="B55" s="39">
        <v>3.52</v>
      </c>
      <c r="C55" s="40">
        <v>3.33</v>
      </c>
      <c r="D55" s="39">
        <v>2.71</v>
      </c>
      <c r="E55" s="41">
        <v>2.61</v>
      </c>
      <c r="G55" s="38">
        <v>650</v>
      </c>
      <c r="H55" s="39">
        <v>0.52</v>
      </c>
      <c r="I55" s="40">
        <v>0.33</v>
      </c>
      <c r="J55" s="39">
        <v>-0.29</v>
      </c>
      <c r="K55" s="41">
        <v>-0.39</v>
      </c>
    </row>
    <row r="56" spans="1:11" ht="12.75">
      <c r="A56" s="38">
        <v>700</v>
      </c>
      <c r="B56" s="39">
        <v>3.5</v>
      </c>
      <c r="C56" s="40">
        <v>3.31</v>
      </c>
      <c r="D56" s="39">
        <v>2.71</v>
      </c>
      <c r="E56" s="41">
        <v>2.62</v>
      </c>
      <c r="G56" s="38">
        <v>700</v>
      </c>
      <c r="H56" s="39">
        <v>0.5</v>
      </c>
      <c r="I56" s="40">
        <v>0.31</v>
      </c>
      <c r="J56" s="39">
        <v>-0.29</v>
      </c>
      <c r="K56" s="41">
        <v>-0.38</v>
      </c>
    </row>
    <row r="57" spans="1:11" ht="12.75">
      <c r="A57" s="38">
        <v>750</v>
      </c>
      <c r="B57" s="39">
        <v>3.48</v>
      </c>
      <c r="C57" s="40">
        <v>3.3</v>
      </c>
      <c r="D57" s="39">
        <v>2.73</v>
      </c>
      <c r="E57" s="41">
        <v>2.64</v>
      </c>
      <c r="G57" s="38">
        <v>750</v>
      </c>
      <c r="H57" s="39">
        <v>0.48</v>
      </c>
      <c r="I57" s="40">
        <v>0.3</v>
      </c>
      <c r="J57" s="39">
        <v>-0.27</v>
      </c>
      <c r="K57" s="41">
        <v>-0.36</v>
      </c>
    </row>
    <row r="58" spans="1:11" ht="12.75">
      <c r="A58" s="38">
        <v>800</v>
      </c>
      <c r="B58" s="39">
        <v>3.46</v>
      </c>
      <c r="C58" s="40">
        <v>3.29</v>
      </c>
      <c r="D58" s="39">
        <v>2.74</v>
      </c>
      <c r="E58" s="41">
        <v>2.65</v>
      </c>
      <c r="G58" s="38">
        <v>800</v>
      </c>
      <c r="H58" s="39">
        <v>0.46</v>
      </c>
      <c r="I58" s="40">
        <v>0.29</v>
      </c>
      <c r="J58" s="39">
        <v>-0.26</v>
      </c>
      <c r="K58" s="41">
        <v>-0.35</v>
      </c>
    </row>
    <row r="59" spans="1:11" ht="12.75">
      <c r="A59" s="38">
        <v>850</v>
      </c>
      <c r="B59" s="39">
        <v>3.45</v>
      </c>
      <c r="C59" s="40">
        <v>3.28</v>
      </c>
      <c r="D59" s="39">
        <v>2.74</v>
      </c>
      <c r="E59" s="41">
        <v>2.66</v>
      </c>
      <c r="G59" s="38">
        <v>850</v>
      </c>
      <c r="H59" s="39">
        <v>0.45</v>
      </c>
      <c r="I59" s="40">
        <v>0.28</v>
      </c>
      <c r="J59" s="39">
        <v>-0.26</v>
      </c>
      <c r="K59" s="41">
        <v>-0.34</v>
      </c>
    </row>
    <row r="60" spans="1:11" ht="12.75">
      <c r="A60" s="38">
        <v>900</v>
      </c>
      <c r="B60" s="39">
        <v>3.43</v>
      </c>
      <c r="C60" s="40">
        <v>3.28</v>
      </c>
      <c r="D60" s="39">
        <v>2.75</v>
      </c>
      <c r="E60" s="41">
        <v>2.66</v>
      </c>
      <c r="G60" s="38">
        <v>900</v>
      </c>
      <c r="H60" s="39">
        <v>0.43</v>
      </c>
      <c r="I60" s="40">
        <v>0.28</v>
      </c>
      <c r="J60" s="39">
        <v>-0.25</v>
      </c>
      <c r="K60" s="41">
        <v>-0.34</v>
      </c>
    </row>
    <row r="61" spans="1:11" ht="12.75">
      <c r="A61" s="38">
        <v>950</v>
      </c>
      <c r="B61" s="39">
        <v>3.42</v>
      </c>
      <c r="C61" s="40">
        <v>3.27</v>
      </c>
      <c r="D61" s="39">
        <v>2.76</v>
      </c>
      <c r="E61" s="41">
        <v>2.67</v>
      </c>
      <c r="G61" s="38">
        <v>950</v>
      </c>
      <c r="H61" s="39">
        <v>0.42</v>
      </c>
      <c r="I61" s="40">
        <v>0.27</v>
      </c>
      <c r="J61" s="39">
        <v>-0.24</v>
      </c>
      <c r="K61" s="41">
        <v>-0.33</v>
      </c>
    </row>
    <row r="62" spans="1:11" ht="12.75">
      <c r="A62" s="38">
        <v>1000</v>
      </c>
      <c r="B62" s="39">
        <v>3.41</v>
      </c>
      <c r="C62" s="40">
        <v>3.26</v>
      </c>
      <c r="D62" s="39">
        <v>2.76</v>
      </c>
      <c r="E62" s="41">
        <v>2.68</v>
      </c>
      <c r="G62" s="38">
        <v>1000</v>
      </c>
      <c r="H62" s="39">
        <v>0.41</v>
      </c>
      <c r="I62" s="40">
        <v>0.26</v>
      </c>
      <c r="J62" s="39">
        <v>-0.24</v>
      </c>
      <c r="K62" s="41">
        <v>-0.32</v>
      </c>
    </row>
    <row r="63" spans="1:11" ht="12.75">
      <c r="A63" s="38"/>
      <c r="B63" s="39"/>
      <c r="C63" s="40"/>
      <c r="D63" s="39"/>
      <c r="E63" s="41"/>
      <c r="G63" s="38"/>
      <c r="H63" s="39"/>
      <c r="I63" s="40"/>
      <c r="J63" s="39"/>
      <c r="K63" s="41"/>
    </row>
    <row r="64" spans="1:11" ht="12.75">
      <c r="A64" s="38">
        <v>1200</v>
      </c>
      <c r="B64" s="39">
        <v>3.37</v>
      </c>
      <c r="C64" s="40">
        <v>3.24</v>
      </c>
      <c r="D64" s="39">
        <v>2.78</v>
      </c>
      <c r="E64" s="41">
        <v>2.71</v>
      </c>
      <c r="G64" s="38">
        <v>1200</v>
      </c>
      <c r="H64" s="39">
        <v>0.37</v>
      </c>
      <c r="I64" s="40">
        <v>0.24</v>
      </c>
      <c r="J64" s="39">
        <v>-0.22</v>
      </c>
      <c r="K64" s="41">
        <v>-0.29</v>
      </c>
    </row>
    <row r="65" spans="1:11" ht="12.75">
      <c r="A65" s="38">
        <v>1400</v>
      </c>
      <c r="B65" s="39">
        <v>3.34</v>
      </c>
      <c r="C65" s="40">
        <v>3.22</v>
      </c>
      <c r="D65" s="39">
        <v>2.8</v>
      </c>
      <c r="E65" s="41">
        <v>2.72</v>
      </c>
      <c r="G65" s="38">
        <v>1400</v>
      </c>
      <c r="H65" s="39">
        <v>0.34</v>
      </c>
      <c r="I65" s="40">
        <v>0.22</v>
      </c>
      <c r="J65" s="39">
        <v>-0.2</v>
      </c>
      <c r="K65" s="41">
        <v>-0.28</v>
      </c>
    </row>
    <row r="66" spans="1:11" ht="12.75">
      <c r="A66" s="38">
        <v>1600</v>
      </c>
      <c r="B66" s="39">
        <v>3.32</v>
      </c>
      <c r="C66" s="40">
        <v>3.21</v>
      </c>
      <c r="D66" s="39">
        <v>2.81</v>
      </c>
      <c r="E66" s="41">
        <v>2.74</v>
      </c>
      <c r="G66" s="38">
        <v>1600</v>
      </c>
      <c r="H66" s="39">
        <v>0.32</v>
      </c>
      <c r="I66" s="40">
        <v>0.21</v>
      </c>
      <c r="J66" s="39">
        <v>-0.19</v>
      </c>
      <c r="K66" s="41">
        <v>-0.26</v>
      </c>
    </row>
    <row r="67" spans="1:11" ht="12.75">
      <c r="A67" s="38">
        <v>1800</v>
      </c>
      <c r="B67" s="39">
        <v>3.3</v>
      </c>
      <c r="C67" s="40">
        <v>3.2</v>
      </c>
      <c r="D67" s="39">
        <v>2.82</v>
      </c>
      <c r="E67" s="41">
        <v>2.76</v>
      </c>
      <c r="G67" s="38">
        <v>1800</v>
      </c>
      <c r="H67" s="39">
        <v>0.3</v>
      </c>
      <c r="I67" s="40">
        <v>0.2</v>
      </c>
      <c r="J67" s="39">
        <v>-0.18</v>
      </c>
      <c r="K67" s="41">
        <v>-0.24</v>
      </c>
    </row>
    <row r="68" spans="1:11" ht="12.75">
      <c r="A68" s="42">
        <v>2000</v>
      </c>
      <c r="B68" s="43">
        <v>3.28</v>
      </c>
      <c r="C68" s="44">
        <v>3.18</v>
      </c>
      <c r="D68" s="43">
        <v>2.83</v>
      </c>
      <c r="E68" s="45">
        <v>2.77</v>
      </c>
      <c r="G68" s="42">
        <v>2000</v>
      </c>
      <c r="H68" s="43">
        <v>0.28</v>
      </c>
      <c r="I68" s="44">
        <v>0.18</v>
      </c>
      <c r="J68" s="43">
        <v>-0.17</v>
      </c>
      <c r="K68" s="45">
        <v>-0.23</v>
      </c>
    </row>
    <row r="69" ht="12.75"/>
    <row r="70" ht="12.75"/>
    <row r="71" ht="12.75"/>
    <row r="72" ht="12.75">
      <c r="A72" s="18" t="s">
        <v>28</v>
      </c>
    </row>
    <row r="73" ht="12.75">
      <c r="A73" s="18" t="s">
        <v>29</v>
      </c>
    </row>
    <row r="74" spans="1:11" ht="13.5" thickBot="1">
      <c r="A74" s="46"/>
      <c r="B74" s="47">
        <v>0</v>
      </c>
      <c r="C74" s="48">
        <v>0.01</v>
      </c>
      <c r="D74" s="47">
        <v>0.02</v>
      </c>
      <c r="E74" s="48">
        <v>0.03</v>
      </c>
      <c r="F74" s="47">
        <v>0.04</v>
      </c>
      <c r="G74" s="48">
        <v>0.05</v>
      </c>
      <c r="H74" s="47">
        <v>0.06</v>
      </c>
      <c r="I74" s="48">
        <v>0.07</v>
      </c>
      <c r="J74" s="47">
        <v>0.08</v>
      </c>
      <c r="K74" s="49">
        <v>0.09</v>
      </c>
    </row>
    <row r="75" spans="1:11" ht="13.5" thickTop="1">
      <c r="A75" s="50">
        <v>0</v>
      </c>
      <c r="B75" s="51">
        <v>-2.1827917251471263E-10</v>
      </c>
      <c r="C75" s="52">
        <v>0.003989378888569872</v>
      </c>
      <c r="D75" s="51">
        <v>0.007978353849298458</v>
      </c>
      <c r="E75" s="52">
        <v>0.011966526505255981</v>
      </c>
      <c r="F75" s="51">
        <v>0.015953498885940443</v>
      </c>
      <c r="G75" s="52">
        <v>0.019938873331443396</v>
      </c>
      <c r="H75" s="51">
        <v>0.023922252614593686</v>
      </c>
      <c r="I75" s="52">
        <v>0.027903240062737256</v>
      </c>
      <c r="J75" s="51">
        <v>0.03188143967910262</v>
      </c>
      <c r="K75" s="53">
        <v>0.035856456263696046</v>
      </c>
    </row>
    <row r="76" spans="1:11" ht="12.75">
      <c r="A76" s="50">
        <v>0.1</v>
      </c>
      <c r="B76" s="51">
        <v>0.03982789553366728</v>
      </c>
      <c r="C76" s="52">
        <v>0.04379536424309394</v>
      </c>
      <c r="D76" s="51">
        <v>0.04775847030212721</v>
      </c>
      <c r="E76" s="52">
        <v>0.05171682289544788</v>
      </c>
      <c r="F76" s="51">
        <v>0.055670032599973496</v>
      </c>
      <c r="G76" s="52">
        <v>0.05961771150176576</v>
      </c>
      <c r="H76" s="51">
        <v>0.063559473312085</v>
      </c>
      <c r="I76" s="52">
        <v>0.06749493348253688</v>
      </c>
      <c r="J76" s="51">
        <v>0.07142370931925912</v>
      </c>
      <c r="K76" s="53">
        <v>0.07534542009609924</v>
      </c>
    </row>
    <row r="77" spans="1:11" ht="12.75">
      <c r="A77" s="50">
        <v>0.2</v>
      </c>
      <c r="B77" s="51">
        <v>0.07925968716672727</v>
      </c>
      <c r="C77" s="52">
        <v>0.08316613407563445</v>
      </c>
      <c r="D77" s="51">
        <v>0.08706438666797234</v>
      </c>
      <c r="E77" s="52">
        <v>0.0909540731981755</v>
      </c>
      <c r="F77" s="51">
        <v>0.0948348244373226</v>
      </c>
      <c r="G77" s="52">
        <v>0.09870627377919061</v>
      </c>
      <c r="H77" s="51">
        <v>0.10256805734494989</v>
      </c>
      <c r="I77" s="52">
        <v>0.10641981408645917</v>
      </c>
      <c r="J77" s="51">
        <v>0.11026118588810829</v>
      </c>
      <c r="K77" s="53">
        <v>0.1140918176671728</v>
      </c>
    </row>
    <row r="78" spans="1:11" ht="12.75">
      <c r="A78" s="50">
        <v>0.3</v>
      </c>
      <c r="B78" s="51">
        <v>0.11791135747263015</v>
      </c>
      <c r="C78" s="52">
        <v>0.1217194565823958</v>
      </c>
      <c r="D78" s="51">
        <v>0.12551576959894106</v>
      </c>
      <c r="E78" s="52">
        <v>0.1292999545432496</v>
      </c>
      <c r="F78" s="51">
        <v>0.13307167294707045</v>
      </c>
      <c r="G78" s="52">
        <v>0.13683058994343533</v>
      </c>
      <c r="H78" s="51">
        <v>0.14057637435539794</v>
      </c>
      <c r="I78" s="52">
        <v>0.1443086987829585</v>
      </c>
      <c r="J78" s="51">
        <v>0.14802723968814357</v>
      </c>
      <c r="K78" s="53">
        <v>0.15173167747819982</v>
      </c>
    </row>
    <row r="79" spans="1:11" ht="12.75">
      <c r="A79" s="50">
        <v>0.4</v>
      </c>
      <c r="B79" s="51">
        <v>0.15542169658687666</v>
      </c>
      <c r="C79" s="52">
        <v>0.15909698555375806</v>
      </c>
      <c r="D79" s="51">
        <v>0.16275723710162138</v>
      </c>
      <c r="E79" s="52">
        <v>0.16640214821178756</v>
      </c>
      <c r="F79" s="51">
        <v>0.170031420197436</v>
      </c>
      <c r="G79" s="52">
        <v>0.17364475877486174</v>
      </c>
      <c r="H79" s="51">
        <v>0.1772418741326438</v>
      </c>
      <c r="I79" s="52">
        <v>0.18082248099870557</v>
      </c>
      <c r="J79" s="51">
        <v>0.18438629870523882</v>
      </c>
      <c r="K79" s="53">
        <v>0.18793305125147697</v>
      </c>
    </row>
    <row r="80" spans="1:11" ht="12.75">
      <c r="A80" s="50"/>
      <c r="B80" s="51"/>
      <c r="C80" s="52"/>
      <c r="D80" s="51"/>
      <c r="E80" s="52"/>
      <c r="F80" s="51"/>
      <c r="G80" s="52"/>
      <c r="H80" s="51"/>
      <c r="I80" s="52"/>
      <c r="J80" s="51"/>
      <c r="K80" s="53"/>
    </row>
    <row r="81" spans="1:11" ht="12.75">
      <c r="A81" s="50">
        <v>0.5</v>
      </c>
      <c r="B81" s="51">
        <v>0.19146246736429084</v>
      </c>
      <c r="C81" s="52">
        <v>0.19497428055659372</v>
      </c>
      <c r="D81" s="51">
        <v>0.19846822918353257</v>
      </c>
      <c r="E81" s="52">
        <v>0.20194405649645608</v>
      </c>
      <c r="F81" s="51">
        <v>0.20540151069463808</v>
      </c>
      <c r="G81" s="52">
        <v>0.2088403449747489</v>
      </c>
      <c r="H81" s="51">
        <v>0.21226031757805763</v>
      </c>
      <c r="I81" s="52">
        <v>0.21566119183536037</v>
      </c>
      <c r="J81" s="51">
        <v>0.21904273620961812</v>
      </c>
      <c r="K81" s="53">
        <v>0.22240472433630376</v>
      </c>
    </row>
    <row r="82" spans="1:11" ht="12.75">
      <c r="A82" s="50">
        <v>0.6</v>
      </c>
      <c r="B82" s="51">
        <v>0.2257469350614476</v>
      </c>
      <c r="C82" s="52">
        <v>0.22906915247737647</v>
      </c>
      <c r="D82" s="51">
        <v>0.23237116595614382</v>
      </c>
      <c r="E82" s="52">
        <v>0.23565277018065034</v>
      </c>
      <c r="F82" s="51">
        <v>0.23891376517344742</v>
      </c>
      <c r="G82" s="52">
        <v>0.242153956323234</v>
      </c>
      <c r="H82" s="51">
        <v>0.24537315440903873</v>
      </c>
      <c r="I82" s="52">
        <v>0.24857117562209663</v>
      </c>
      <c r="J82" s="51">
        <v>0.25174784158542374</v>
      </c>
      <c r="K82" s="53">
        <v>0.2549029793710925</v>
      </c>
    </row>
    <row r="83" spans="1:11" ht="12.75">
      <c r="A83" s="50">
        <v>0.7</v>
      </c>
      <c r="B83" s="51">
        <v>0.25803642151521966</v>
      </c>
      <c r="C83" s="52">
        <v>0.26114800603066946</v>
      </c>
      <c r="D83" s="51">
        <v>0.2642375764174878</v>
      </c>
      <c r="E83" s="52">
        <v>0.26730498167107364</v>
      </c>
      <c r="F83" s="51">
        <v>0.2703500762881015</v>
      </c>
      <c r="G83" s="52">
        <v>0.2733727202702082</v>
      </c>
      <c r="H83" s="51">
        <v>0.2763727791254601</v>
      </c>
      <c r="I83" s="52">
        <v>0.27935012386761215</v>
      </c>
      <c r="J83" s="51">
        <v>0.28230463101318226</v>
      </c>
      <c r="K83" s="53">
        <v>0.2852361825763533</v>
      </c>
    </row>
    <row r="84" spans="1:11" ht="12.75">
      <c r="A84" s="50">
        <v>0.8</v>
      </c>
      <c r="B84" s="51">
        <v>0.28814466606172406</v>
      </c>
      <c r="C84" s="52">
        <v>0.2910299744549323</v>
      </c>
      <c r="D84" s="51">
        <v>0.2938920062111662</v>
      </c>
      <c r="E84" s="52">
        <v>0.296730665241591</v>
      </c>
      <c r="F84" s="51">
        <v>0.2995458608977125</v>
      </c>
      <c r="G84" s="52">
        <v>0.30233750795370384</v>
      </c>
      <c r="H84" s="51">
        <v>0.30510552658671675</v>
      </c>
      <c r="I84" s="52">
        <v>0.3078498423552116</v>
      </c>
      <c r="J84" s="51">
        <v>0.31057038617532573</v>
      </c>
      <c r="K84" s="53">
        <v>0.31326709429531374</v>
      </c>
    </row>
    <row r="85" spans="1:11" ht="12.75">
      <c r="A85" s="50">
        <v>0.9</v>
      </c>
      <c r="B85" s="51">
        <v>0.31593990826808727</v>
      </c>
      <c r="C85" s="52">
        <v>0.3185887749218852</v>
      </c>
      <c r="D85" s="51">
        <v>0.3212136463291052</v>
      </c>
      <c r="E85" s="52">
        <v>0.32381447977332745</v>
      </c>
      <c r="F85" s="51">
        <v>0.3263912377145657</v>
      </c>
      <c r="G85" s="52">
        <v>0.3289438877527765</v>
      </c>
      <c r="H85" s="51">
        <v>0.3314724025896628</v>
      </c>
      <c r="I85" s="52">
        <v>0.3339767599888057</v>
      </c>
      <c r="J85" s="51">
        <v>0.3364569427341598</v>
      </c>
      <c r="K85" s="53">
        <v>0.33891293858695015</v>
      </c>
    </row>
    <row r="86" spans="1:11" ht="12.75">
      <c r="A86" s="50"/>
      <c r="B86" s="51"/>
      <c r="C86" s="52"/>
      <c r="D86" s="51"/>
      <c r="E86" s="52"/>
      <c r="F86" s="51"/>
      <c r="G86" s="52"/>
      <c r="H86" s="51"/>
      <c r="I86" s="52"/>
      <c r="J86" s="51"/>
      <c r="K86" s="53"/>
    </row>
    <row r="87" spans="1:11" ht="12.75">
      <c r="A87" s="50">
        <v>1</v>
      </c>
      <c r="B87" s="51">
        <v>0.34134474024100414</v>
      </c>
      <c r="C87" s="52">
        <v>0.34375234527655996</v>
      </c>
      <c r="D87" s="51">
        <v>0.3461357561125854</v>
      </c>
      <c r="E87" s="52">
        <v>0.34849497995764955</v>
      </c>
      <c r="F87" s="51">
        <v>0.3508300287593814</v>
      </c>
      <c r="G87" s="52">
        <v>0.35314091915255996</v>
      </c>
      <c r="H87" s="51">
        <v>0.3554276724058718</v>
      </c>
      <c r="I87" s="52">
        <v>0.3576903143673774</v>
      </c>
      <c r="J87" s="51">
        <v>0.35992887540872753</v>
      </c>
      <c r="K87" s="53">
        <v>0.3621433903681692</v>
      </c>
    </row>
    <row r="88" spans="1:11" ht="12.75">
      <c r="A88" s="50">
        <v>1.1</v>
      </c>
      <c r="B88" s="51">
        <v>0.36433389849238373</v>
      </c>
      <c r="C88" s="52">
        <v>0.3665004433771961</v>
      </c>
      <c r="D88" s="51">
        <v>0.3686430729071999</v>
      </c>
      <c r="E88" s="52">
        <v>0.37076183919433814</v>
      </c>
      <c r="F88" s="51">
        <v>0.37285679851548115</v>
      </c>
      <c r="G88" s="52">
        <v>0.3749280112490454</v>
      </c>
      <c r="H88" s="51">
        <v>0.3769755418106947</v>
      </c>
      <c r="I88" s="52">
        <v>0.37899945858816486</v>
      </c>
      <c r="J88" s="51">
        <v>0.3809998338752568</v>
      </c>
      <c r="K88" s="53">
        <v>0.38297674380503743</v>
      </c>
    </row>
    <row r="89" spans="1:11" ht="12.75">
      <c r="A89" s="50">
        <v>1.2</v>
      </c>
      <c r="B89" s="51">
        <v>0.3849302682822925</v>
      </c>
      <c r="C89" s="52">
        <v>0.3868604909152735</v>
      </c>
      <c r="D89" s="51">
        <v>0.38876749894677987</v>
      </c>
      <c r="E89" s="52">
        <v>0.3906513831846198</v>
      </c>
      <c r="F89" s="51">
        <v>0.39251223793149026</v>
      </c>
      <c r="G89" s="52">
        <v>0.3943501609143194</v>
      </c>
      <c r="H89" s="51">
        <v>0.3961652532131117</v>
      </c>
      <c r="I89" s="52">
        <v>0.39795761918933836</v>
      </c>
      <c r="J89" s="51">
        <v>0.3997273664139136</v>
      </c>
      <c r="K89" s="53">
        <v>0.40147460559479664</v>
      </c>
    </row>
    <row r="90" spans="1:11" ht="12.75">
      <c r="A90" s="50">
        <v>1.3</v>
      </c>
      <c r="B90" s="51">
        <v>0.40319945050426265</v>
      </c>
      <c r="C90" s="52">
        <v>0.40490201790588054</v>
      </c>
      <c r="D90" s="51">
        <v>0.4065824274812381</v>
      </c>
      <c r="E90" s="52">
        <v>0.4082408017564544</v>
      </c>
      <c r="F90" s="51">
        <v>0.4098772660285199</v>
      </c>
      <c r="G90" s="52">
        <v>0.4114919482914998</v>
      </c>
      <c r="H90" s="51">
        <v>0.41308497916264275</v>
      </c>
      <c r="I90" s="52">
        <v>0.4146564918084297</v>
      </c>
      <c r="J90" s="51">
        <v>0.41620662187060264</v>
      </c>
      <c r="K90" s="53">
        <v>0.41773550739220944</v>
      </c>
    </row>
    <row r="91" spans="1:11" ht="12.75">
      <c r="A91" s="50"/>
      <c r="B91" s="51"/>
      <c r="C91" s="52"/>
      <c r="D91" s="51"/>
      <c r="E91" s="52"/>
      <c r="F91" s="51"/>
      <c r="G91" s="52"/>
      <c r="H91" s="51"/>
      <c r="I91" s="52"/>
      <c r="J91" s="51"/>
      <c r="K91" s="53"/>
    </row>
    <row r="92" spans="1:11" ht="12.75">
      <c r="A92" s="50">
        <v>1.4</v>
      </c>
      <c r="B92" s="51">
        <v>0.4192432887437001</v>
      </c>
      <c r="C92" s="52">
        <v>0.4207301085491124</v>
      </c>
      <c r="D92" s="51">
        <v>0.4221961116123817</v>
      </c>
      <c r="E92" s="52">
        <v>0.42364144484380706</v>
      </c>
      <c r="F92" s="51">
        <v>0.4250662571867133</v>
      </c>
      <c r="G92" s="52">
        <v>0.4264706995443375</v>
      </c>
      <c r="H92" s="51">
        <v>0.4278549247069757</v>
      </c>
      <c r="I92" s="52">
        <v>0.42921908727942204</v>
      </c>
      <c r="J92" s="51">
        <v>0.43056334360873105</v>
      </c>
      <c r="K92" s="53">
        <v>0.43188785171233557</v>
      </c>
    </row>
    <row r="93" spans="1:11" ht="12.75">
      <c r="A93" s="50">
        <v>1.5</v>
      </c>
      <c r="B93" s="51">
        <v>0.4331927712065493</v>
      </c>
      <c r="C93" s="52">
        <v>0.4344782632354862</v>
      </c>
      <c r="D93" s="51">
        <v>0.4357444904004224</v>
      </c>
      <c r="E93" s="52">
        <v>0.43699161668963205</v>
      </c>
      <c r="F93" s="51">
        <v>0.4382198074087241</v>
      </c>
      <c r="G93" s="52">
        <v>0.43942922911150584</v>
      </c>
      <c r="H93" s="51">
        <v>0.4406200495314009</v>
      </c>
      <c r="I93" s="52">
        <v>0.44179243751344666</v>
      </c>
      <c r="J93" s="51">
        <v>0.4429465629468956</v>
      </c>
      <c r="K93" s="53">
        <v>0.4440825966984463</v>
      </c>
    </row>
    <row r="94" spans="1:11" ht="12.75">
      <c r="A94" s="50">
        <v>1.6</v>
      </c>
      <c r="B94" s="51">
        <v>0.4452007105461241</v>
      </c>
      <c r="C94" s="52">
        <v>0.44630107711383904</v>
      </c>
      <c r="D94" s="51">
        <v>0.4473838698066369</v>
      </c>
      <c r="E94" s="52">
        <v>0.44844926274667063</v>
      </c>
      <c r="F94" s="51">
        <v>0.44949743070990655</v>
      </c>
      <c r="G94" s="52">
        <v>0.4505285490635904</v>
      </c>
      <c r="H94" s="51">
        <v>0.4515427937044876</v>
      </c>
      <c r="I94" s="52">
        <v>0.4525403409979183</v>
      </c>
      <c r="J94" s="51">
        <v>0.453521367717604</v>
      </c>
      <c r="K94" s="53">
        <v>0.4544860509863414</v>
      </c>
    </row>
    <row r="95" spans="1:11" ht="12.75">
      <c r="A95" s="50">
        <v>1.7</v>
      </c>
      <c r="B95" s="51">
        <v>0.4554345682175206</v>
      </c>
      <c r="C95" s="52">
        <v>0.45636709705750134</v>
      </c>
      <c r="D95" s="51">
        <v>0.45728381532886175</v>
      </c>
      <c r="E95" s="52">
        <v>0.458184900974535</v>
      </c>
      <c r="F95" s="51">
        <v>0.45907053200284276</v>
      </c>
      <c r="G95" s="52">
        <v>0.459940886433441</v>
      </c>
      <c r="H95" s="51">
        <v>0.4607961422441882</v>
      </c>
      <c r="I95" s="52">
        <v>0.4616364773189445</v>
      </c>
      <c r="J95" s="51">
        <v>0.46246206939631596</v>
      </c>
      <c r="K95" s="53">
        <v>0.4632730960193474</v>
      </c>
    </row>
    <row r="96" spans="1:11" ht="12.75">
      <c r="A96" s="50">
        <v>1.8</v>
      </c>
      <c r="B96" s="51">
        <v>0.46406973448617694</v>
      </c>
      <c r="C96" s="52">
        <v>0.464852161801657</v>
      </c>
      <c r="D96" s="51">
        <v>0.46562055462994967</v>
      </c>
      <c r="E96" s="52">
        <v>0.4663750892481022</v>
      </c>
      <c r="F96" s="51">
        <v>0.46711594150060887</v>
      </c>
      <c r="G96" s="52">
        <v>0.46784328675496234</v>
      </c>
      <c r="H96" s="51">
        <v>0.46855729985820116</v>
      </c>
      <c r="I96" s="52">
        <v>0.469258155094454</v>
      </c>
      <c r="J96" s="51">
        <v>0.469946026143486</v>
      </c>
      <c r="K96" s="53">
        <v>0.47062108604024744</v>
      </c>
    </row>
    <row r="97" spans="1:11" ht="12.75">
      <c r="A97" s="50"/>
      <c r="B97" s="51"/>
      <c r="C97" s="52"/>
      <c r="D97" s="51"/>
      <c r="E97" s="52"/>
      <c r="F97" s="51"/>
      <c r="G97" s="52"/>
      <c r="H97" s="51"/>
      <c r="I97" s="52"/>
      <c r="J97" s="51"/>
      <c r="K97" s="53"/>
    </row>
    <row r="98" spans="1:11" ht="12.75">
      <c r="A98" s="50">
        <v>1.9</v>
      </c>
      <c r="B98" s="51">
        <v>0.47128350713542755</v>
      </c>
      <c r="C98" s="52">
        <v>0.4719334610570133</v>
      </c>
      <c r="D98" s="51">
        <v>0.4725711186728542</v>
      </c>
      <c r="E98" s="52">
        <v>0.4731966500542333</v>
      </c>
      <c r="F98" s="51">
        <v>0.47381022444044085</v>
      </c>
      <c r="G98" s="52">
        <v>0.4744120102043531</v>
      </c>
      <c r="H98" s="51">
        <v>0.4750021748190105</v>
      </c>
      <c r="I98" s="52">
        <v>0.47558088482519545</v>
      </c>
      <c r="J98" s="51">
        <v>0.4761483058000038</v>
      </c>
      <c r="K98" s="53">
        <v>0.4767046023264089</v>
      </c>
    </row>
    <row r="99" spans="1:11" ht="12.75">
      <c r="A99" s="50">
        <v>2</v>
      </c>
      <c r="B99" s="51">
        <v>0.4772499379638131</v>
      </c>
      <c r="C99" s="52">
        <v>0.4777844752195808</v>
      </c>
      <c r="D99" s="51">
        <v>0.47830837552154926</v>
      </c>
      <c r="E99" s="52">
        <v>0.4788217991915116</v>
      </c>
      <c r="F99" s="51">
        <v>0.4793249054196643</v>
      </c>
      <c r="G99" s="52">
        <v>0.4798178522400147</v>
      </c>
      <c r="H99" s="51">
        <v>0.4803007965067394</v>
      </c>
      <c r="I99" s="52">
        <v>0.48077389387148717</v>
      </c>
      <c r="J99" s="51">
        <v>0.48123729876161947</v>
      </c>
      <c r="K99" s="53">
        <v>0.48169116435937753</v>
      </c>
    </row>
    <row r="100" spans="1:11" ht="12.75">
      <c r="A100" s="50">
        <v>2.1</v>
      </c>
      <c r="B100" s="51">
        <v>0.48213564258197017</v>
      </c>
      <c r="C100" s="52">
        <v>0.482570884062572</v>
      </c>
      <c r="D100" s="51">
        <v>0.4829970381322224</v>
      </c>
      <c r="E100" s="52">
        <v>0.48341425280261674</v>
      </c>
      <c r="F100" s="51">
        <v>0.4838226747497777</v>
      </c>
      <c r="G100" s="52">
        <v>0.4842224492985995</v>
      </c>
      <c r="H100" s="51">
        <v>0.48461372040825046</v>
      </c>
      <c r="I100" s="52">
        <v>0.4849966306584269</v>
      </c>
      <c r="J100" s="51">
        <v>0.4853713212364441</v>
      </c>
      <c r="K100" s="53">
        <v>0.48573793192515435</v>
      </c>
    </row>
    <row r="101" spans="1:11" ht="12.75">
      <c r="A101" s="50">
        <v>2.2</v>
      </c>
      <c r="B101" s="51">
        <v>0.48609660109168007</v>
      </c>
      <c r="C101" s="52">
        <v>0.48644746567694985</v>
      </c>
      <c r="D101" s="51">
        <v>0.48679066118602576</v>
      </c>
      <c r="E101" s="52">
        <v>0.4871263216792089</v>
      </c>
      <c r="F101" s="51">
        <v>0.4874545797639105</v>
      </c>
      <c r="G101" s="52">
        <v>0.4877755665872774</v>
      </c>
      <c r="H101" s="51">
        <v>0.48808941182955634</v>
      </c>
      <c r="I101" s="52">
        <v>0.48839624369818646</v>
      </c>
      <c r="J101" s="51">
        <v>0.48869618892260536</v>
      </c>
      <c r="K101" s="53">
        <v>0.48898937274975607</v>
      </c>
    </row>
    <row r="102" spans="1:11" ht="12.75">
      <c r="A102" s="50">
        <v>2.3</v>
      </c>
      <c r="B102" s="51">
        <v>0.4892759189402808</v>
      </c>
      <c r="C102" s="52">
        <v>0.4895559497653885</v>
      </c>
      <c r="D102" s="51">
        <v>0.48982958600438253</v>
      </c>
      <c r="E102" s="52">
        <v>0.490096946942834</v>
      </c>
      <c r="F102" s="51">
        <v>0.4903581503713881</v>
      </c>
      <c r="G102" s="52">
        <v>0.4906133125851885</v>
      </c>
      <c r="H102" s="51">
        <v>0.4908625483839061</v>
      </c>
      <c r="I102" s="52">
        <v>0.4911059710723592</v>
      </c>
      <c r="J102" s="51">
        <v>0.4913436924617097</v>
      </c>
      <c r="K102" s="53">
        <v>0.4915758228712215</v>
      </c>
    </row>
    <row r="103" spans="1:11" ht="12.75">
      <c r="A103" s="50"/>
      <c r="B103" s="51"/>
      <c r="C103" s="52"/>
      <c r="D103" s="51"/>
      <c r="E103" s="52"/>
      <c r="F103" s="51"/>
      <c r="G103" s="52"/>
      <c r="H103" s="51"/>
      <c r="I103" s="52"/>
      <c r="J103" s="51"/>
      <c r="K103" s="53"/>
    </row>
    <row r="104" spans="1:11" ht="12.75">
      <c r="A104" s="50">
        <v>2.4</v>
      </c>
      <c r="B104" s="51">
        <v>0.4918024711305684</v>
      </c>
      <c r="C104" s="52">
        <v>0.49202374458267584</v>
      </c>
      <c r="D104" s="51">
        <v>0.4922397490870837</v>
      </c>
      <c r="E104" s="52">
        <v>0.49245058902381533</v>
      </c>
      <c r="F104" s="51">
        <v>0.4926563672977393</v>
      </c>
      <c r="G104" s="52">
        <v>0.49285718534341005</v>
      </c>
      <c r="H104" s="51">
        <v>0.4930531431303733</v>
      </c>
      <c r="I104" s="52">
        <v>0.4932443391689222</v>
      </c>
      <c r="J104" s="51">
        <v>0.49343087051629175</v>
      </c>
      <c r="K104" s="53">
        <v>0.4936128327832757</v>
      </c>
    </row>
    <row r="105" spans="1:11" ht="12.75">
      <c r="A105" s="50">
        <v>2.5</v>
      </c>
      <c r="B105" s="51">
        <v>0.49379032014125435</v>
      </c>
      <c r="C105" s="52">
        <v>0.4939634253296187</v>
      </c>
      <c r="D105" s="51">
        <v>0.49413223966357767</v>
      </c>
      <c r="E105" s="52">
        <v>0.4942968530423356</v>
      </c>
      <c r="F105" s="51">
        <v>0.4944573539576259</v>
      </c>
      <c r="G105" s="52">
        <v>0.4946138295025888</v>
      </c>
      <c r="H105" s="51">
        <v>0.4947663653809794</v>
      </c>
      <c r="I105" s="52">
        <v>0.494915045916694</v>
      </c>
      <c r="J105" s="51">
        <v>0.49505995406360137</v>
      </c>
      <c r="K105" s="53">
        <v>0.49520117141566644</v>
      </c>
    </row>
    <row r="106" spans="1:11" ht="12.75">
      <c r="A106" s="50">
        <v>2.6</v>
      </c>
      <c r="B106" s="51">
        <v>0.4953387782173546</v>
      </c>
      <c r="C106" s="52">
        <v>0.4954728533743037</v>
      </c>
      <c r="D106" s="51">
        <v>0.4956034744642518</v>
      </c>
      <c r="E106" s="52">
        <v>0.4957307177482092</v>
      </c>
      <c r="F106" s="51">
        <v>0.49585465818186203</v>
      </c>
      <c r="G106" s="52">
        <v>0.495975369427197</v>
      </c>
      <c r="H106" s="51">
        <v>0.49609292386433457</v>
      </c>
      <c r="I106" s="52">
        <v>0.49620739260356017</v>
      </c>
      <c r="J106" s="51">
        <v>0.496318845497542</v>
      </c>
      <c r="K106" s="53">
        <v>0.49642735115372494</v>
      </c>
    </row>
    <row r="107" spans="1:11" ht="12.75">
      <c r="A107" s="50">
        <v>2.7</v>
      </c>
      <c r="B107" s="51">
        <v>0.4965329769468887</v>
      </c>
      <c r="C107" s="52">
        <v>0.49663578903186123</v>
      </c>
      <c r="D107" s="51">
        <v>0.49673585235637563</v>
      </c>
      <c r="E107" s="52">
        <v>0.4968332306740614</v>
      </c>
      <c r="F107" s="51">
        <v>0.4969279865575591</v>
      </c>
      <c r="G107" s="52">
        <v>0.49702018141174986</v>
      </c>
      <c r="H107" s="51">
        <v>0.49710987548708907</v>
      </c>
      <c r="I107" s="52">
        <v>0.4971971278930347</v>
      </c>
      <c r="J107" s="51">
        <v>0.4972819966115626</v>
      </c>
      <c r="K107" s="53">
        <v>0.4973645385107578</v>
      </c>
    </row>
    <row r="108" spans="1:11" ht="12.75">
      <c r="A108" s="50">
        <v>2.8</v>
      </c>
      <c r="B108" s="51">
        <v>0.497444809358475</v>
      </c>
      <c r="C108" s="52">
        <v>0.49752286383605704</v>
      </c>
      <c r="D108" s="51">
        <v>0.4975987555521063</v>
      </c>
      <c r="E108" s="52">
        <v>0.49767253705629766</v>
      </c>
      <c r="F108" s="51">
        <v>0.49774425985322723</v>
      </c>
      <c r="G108" s="52">
        <v>0.4978139744162875</v>
      </c>
      <c r="H108" s="51">
        <v>0.4978817302015631</v>
      </c>
      <c r="I108" s="52">
        <v>0.4979475756617373</v>
      </c>
      <c r="J108" s="51">
        <v>0.49801155826000465</v>
      </c>
      <c r="K108" s="53">
        <v>0.49807372448398135</v>
      </c>
    </row>
    <row r="109" spans="1:11" ht="12.75">
      <c r="A109" s="50"/>
      <c r="B109" s="51"/>
      <c r="C109" s="52"/>
      <c r="D109" s="51"/>
      <c r="E109" s="52"/>
      <c r="F109" s="51"/>
      <c r="G109" s="52"/>
      <c r="H109" s="51"/>
      <c r="I109" s="52"/>
      <c r="J109" s="51"/>
      <c r="K109" s="53"/>
    </row>
    <row r="110" spans="1:11" ht="12.75">
      <c r="A110" s="50">
        <v>2.9</v>
      </c>
      <c r="B110" s="51">
        <v>0.49813411985960576</v>
      </c>
      <c r="C110" s="52">
        <v>0.49819278896502495</v>
      </c>
      <c r="D110" s="51">
        <v>0.4982497754444588</v>
      </c>
      <c r="E110" s="52">
        <v>0.4983051220220349</v>
      </c>
      <c r="F110" s="51">
        <v>0.4983588705155919</v>
      </c>
      <c r="G110" s="52">
        <v>0.49841106185044004</v>
      </c>
      <c r="H110" s="51">
        <v>0.4984617360730783</v>
      </c>
      <c r="I110" s="52">
        <v>0.4985109323648599</v>
      </c>
      <c r="J110" s="51">
        <v>0.4985586890556011</v>
      </c>
      <c r="K110" s="53">
        <v>0.4986050436371292</v>
      </c>
    </row>
    <row r="111" spans="1:11" ht="12.75">
      <c r="A111" s="50">
        <v>3</v>
      </c>
      <c r="B111" s="51">
        <v>0.49865003277676456</v>
      </c>
      <c r="C111" s="52">
        <v>0.4986936923307308</v>
      </c>
      <c r="D111" s="51">
        <v>0.49873605735749094</v>
      </c>
      <c r="E111" s="52">
        <v>0.4987771621310022</v>
      </c>
      <c r="F111" s="51">
        <v>0.4988170401538886</v>
      </c>
      <c r="G111" s="52">
        <v>0.49885572417052415</v>
      </c>
      <c r="H111" s="51">
        <v>0.49889324618002506</v>
      </c>
      <c r="I111" s="52">
        <v>0.49892963744914653</v>
      </c>
      <c r="J111" s="51">
        <v>0.49896492852508023</v>
      </c>
      <c r="K111" s="53">
        <v>0.49899914924815025</v>
      </c>
    </row>
    <row r="112" spans="1:11" ht="12.75">
      <c r="A112" s="50">
        <v>3.1</v>
      </c>
      <c r="B112" s="51">
        <v>0.49903232876440284</v>
      </c>
      <c r="C112" s="52">
        <v>0.4990644955380884</v>
      </c>
      <c r="D112" s="51">
        <v>0.49909567736403193</v>
      </c>
      <c r="E112" s="52">
        <v>0.49912590137988966</v>
      </c>
      <c r="F112" s="51">
        <v>0.4991551940782889</v>
      </c>
      <c r="G112" s="52">
        <v>0.49918358131884955</v>
      </c>
      <c r="H112" s="51">
        <v>0.49921108834008376</v>
      </c>
      <c r="I112" s="52">
        <v>0.4992377397711729</v>
      </c>
      <c r="J112" s="51">
        <v>0.499263559643619</v>
      </c>
      <c r="K112" s="53">
        <v>0.4992885714027687</v>
      </c>
    </row>
    <row r="113" spans="1:11" ht="12.75">
      <c r="A113" s="50">
        <v>3.2</v>
      </c>
      <c r="B113" s="51">
        <v>0.49931279791920935</v>
      </c>
      <c r="C113" s="52">
        <v>0.49933626150003396</v>
      </c>
      <c r="D113" s="51">
        <v>0.499358983899974</v>
      </c>
      <c r="E113" s="52">
        <v>0.49938098633240047</v>
      </c>
      <c r="F113" s="51">
        <v>0.4994022894801885</v>
      </c>
      <c r="G113" s="52">
        <v>0.4994229135064482</v>
      </c>
      <c r="H113" s="51">
        <v>0.4994428780651182</v>
      </c>
      <c r="I113" s="52">
        <v>0.49946220231142213</v>
      </c>
      <c r="J113" s="51">
        <v>0.49948090491218666</v>
      </c>
      <c r="K113" s="53">
        <v>0.4994990040560209</v>
      </c>
    </row>
    <row r="114" spans="1:11" ht="12.75">
      <c r="A114" s="50">
        <v>3.3</v>
      </c>
      <c r="B114" s="51">
        <v>0.49951651746335723</v>
      </c>
      <c r="C114" s="52">
        <v>0.4995334623963511</v>
      </c>
      <c r="D114" s="51">
        <v>0.4995498556686415</v>
      </c>
      <c r="E114" s="52">
        <v>0.49956571365497127</v>
      </c>
      <c r="F114" s="51">
        <v>0.4995810523006661</v>
      </c>
      <c r="G114" s="52">
        <v>0.49959588713097347</v>
      </c>
      <c r="H114" s="51">
        <v>0.499610233260261</v>
      </c>
      <c r="I114" s="52">
        <v>0.49962410540107394</v>
      </c>
      <c r="J114" s="51">
        <v>0.49963751787305255</v>
      </c>
      <c r="K114" s="53">
        <v>0.49965048461170947</v>
      </c>
    </row>
    <row r="115" spans="1:11" ht="12.75">
      <c r="A115" s="50">
        <v>3.4</v>
      </c>
      <c r="B115" s="51">
        <v>0.4996630191770669</v>
      </c>
      <c r="C115" s="52">
        <v>0.49967513476215475</v>
      </c>
      <c r="D115" s="51">
        <v>0.4996868442013698</v>
      </c>
      <c r="E115" s="52">
        <v>0.49969815997869627</v>
      </c>
      <c r="F115" s="51">
        <v>0.4997090942357889</v>
      </c>
      <c r="G115" s="52">
        <v>0.4997196587799183</v>
      </c>
      <c r="H115" s="51">
        <v>0.49972986509178097</v>
      </c>
      <c r="I115" s="52">
        <v>0.49973972433317204</v>
      </c>
      <c r="J115" s="51">
        <v>0.49974924735452464</v>
      </c>
      <c r="K115" s="53">
        <v>0.49975844470231434</v>
      </c>
    </row>
    <row r="116" spans="1:11" ht="12.75">
      <c r="A116" s="50"/>
      <c r="B116" s="51"/>
      <c r="C116" s="52"/>
      <c r="D116" s="51"/>
      <c r="E116" s="52"/>
      <c r="F116" s="51"/>
      <c r="G116" s="52"/>
      <c r="H116" s="51"/>
      <c r="I116" s="52"/>
      <c r="J116" s="51"/>
      <c r="K116" s="53"/>
    </row>
    <row r="117" spans="1:11" ht="12.75">
      <c r="A117" s="50">
        <v>3.5</v>
      </c>
      <c r="B117" s="51">
        <v>0.49976732662633117</v>
      </c>
      <c r="C117" s="52">
        <v>0.49977590308681885</v>
      </c>
      <c r="D117" s="51">
        <v>0.49978418376148404</v>
      </c>
      <c r="E117" s="52">
        <v>0.4997921780523741</v>
      </c>
      <c r="F117" s="51">
        <v>0.49979989509262746</v>
      </c>
      <c r="G117" s="52">
        <v>0.4998073437530949</v>
      </c>
      <c r="H117" s="51">
        <v>0.49981453264883535</v>
      </c>
      <c r="I117" s="52">
        <v>0.4998214701454856</v>
      </c>
      <c r="J117" s="51">
        <v>0.4998281643655057</v>
      </c>
      <c r="K117" s="53">
        <v>0.4998346231943025</v>
      </c>
    </row>
    <row r="118" spans="1:11" ht="12.75">
      <c r="A118" s="50">
        <v>3.6</v>
      </c>
      <c r="B118" s="51">
        <v>0.49984085428623004</v>
      </c>
      <c r="C118" s="52">
        <v>0.4998468650704714</v>
      </c>
      <c r="D118" s="51">
        <v>0.4998526627568002</v>
      </c>
      <c r="E118" s="52">
        <v>0.4998582543412253</v>
      </c>
      <c r="F118" s="51">
        <v>0.49986364661151916</v>
      </c>
      <c r="G118" s="52">
        <v>0.49986884615263116</v>
      </c>
      <c r="H118" s="51">
        <v>0.4998738593519887</v>
      </c>
      <c r="I118" s="52">
        <v>0.4998786924046844</v>
      </c>
      <c r="J118" s="51">
        <v>0.4998833513185551</v>
      </c>
      <c r="K118" s="53">
        <v>0.49988784191915026</v>
      </c>
    </row>
    <row r="119" spans="1:11" ht="12.75">
      <c r="A119" s="50">
        <v>3.7</v>
      </c>
      <c r="B119" s="51">
        <v>0.49989216985459395</v>
      </c>
      <c r="C119" s="52">
        <v>0.49989634060033994</v>
      </c>
      <c r="D119" s="51">
        <v>0.49990035946382316</v>
      </c>
      <c r="E119" s="52">
        <v>0.49990423158900776</v>
      </c>
      <c r="F119" s="51">
        <v>0.49990796196083354</v>
      </c>
      <c r="G119" s="52">
        <v>0.499911555409563</v>
      </c>
      <c r="H119" s="51">
        <v>0.49991501661502935</v>
      </c>
      <c r="I119" s="52">
        <v>0.4999183501107879</v>
      </c>
      <c r="J119" s="51">
        <v>0.4999215602881725</v>
      </c>
      <c r="K119" s="53">
        <v>0.4999246514002569</v>
      </c>
    </row>
    <row r="120" spans="1:11" ht="12.75">
      <c r="A120" s="50">
        <v>3.8</v>
      </c>
      <c r="B120" s="51">
        <v>0.4999276275657256</v>
      </c>
      <c r="C120" s="52">
        <v>0.4999304927726521</v>
      </c>
      <c r="D120" s="51">
        <v>0.4999332508821892</v>
      </c>
      <c r="E120" s="52">
        <v>0.4999359056321705</v>
      </c>
      <c r="F120" s="51">
        <v>0.4999384606406264</v>
      </c>
      <c r="G120" s="52">
        <v>0.49994091940921537</v>
      </c>
      <c r="H120" s="51">
        <v>0.49994328532657095</v>
      </c>
      <c r="I120" s="52">
        <v>0.49994556167156845</v>
      </c>
      <c r="J120" s="51">
        <v>0.49994775161651017</v>
      </c>
      <c r="K120" s="53">
        <v>0.4999498582302323</v>
      </c>
    </row>
    <row r="121" spans="1:11" ht="12.75">
      <c r="A121" s="54">
        <v>3.9</v>
      </c>
      <c r="B121" s="55">
        <v>0.4999518844811347</v>
      </c>
      <c r="C121" s="56"/>
      <c r="D121" s="55"/>
      <c r="E121" s="56"/>
      <c r="F121" s="55"/>
      <c r="G121" s="56"/>
      <c r="H121" s="55"/>
      <c r="I121" s="56"/>
      <c r="J121" s="55"/>
      <c r="K121" s="57"/>
    </row>
    <row r="122" ht="12.75"/>
    <row r="123" ht="12.75"/>
    <row r="124" ht="12.75"/>
    <row r="125" ht="12.75">
      <c r="B125" s="18" t="s">
        <v>30</v>
      </c>
    </row>
    <row r="126" spans="1:2" ht="12.75">
      <c r="A126" s="58">
        <v>2</v>
      </c>
      <c r="B126" s="18" t="s">
        <v>31</v>
      </c>
    </row>
    <row r="127" spans="1:16" ht="13.5" thickBot="1">
      <c r="A127" s="59" t="s">
        <v>32</v>
      </c>
      <c r="B127" s="60">
        <v>1</v>
      </c>
      <c r="C127" s="60">
        <v>3</v>
      </c>
      <c r="D127" s="60">
        <v>5</v>
      </c>
      <c r="E127" s="60">
        <v>7</v>
      </c>
      <c r="F127" s="60">
        <v>9</v>
      </c>
      <c r="G127" s="60">
        <v>11</v>
      </c>
      <c r="H127" s="60">
        <v>13</v>
      </c>
      <c r="I127" s="60">
        <v>15</v>
      </c>
      <c r="J127" s="60">
        <v>17</v>
      </c>
      <c r="K127" s="60">
        <v>19</v>
      </c>
      <c r="L127" s="60">
        <v>21</v>
      </c>
      <c r="M127" s="60">
        <v>23</v>
      </c>
      <c r="N127" s="60">
        <v>25</v>
      </c>
      <c r="O127" s="60">
        <v>27</v>
      </c>
      <c r="P127" s="61">
        <v>29</v>
      </c>
    </row>
    <row r="128" spans="1:16" ht="12.75">
      <c r="A128" s="62">
        <v>1</v>
      </c>
      <c r="B128" s="52">
        <v>0.31731081309762943</v>
      </c>
      <c r="C128" s="52">
        <v>0.08326454039018098</v>
      </c>
      <c r="D128" s="52">
        <v>0.025347320288920873</v>
      </c>
      <c r="E128" s="52">
        <v>0.00815097193016913</v>
      </c>
      <c r="F128" s="52">
        <v>0.0026997961257220707</v>
      </c>
      <c r="G128" s="52">
        <v>0.0009111189002372848</v>
      </c>
      <c r="H128" s="52">
        <v>0.00031149097896029574</v>
      </c>
      <c r="I128" s="52">
        <v>0.00010751117870222296</v>
      </c>
      <c r="J128" s="52">
        <v>3.7379818675507596E-05</v>
      </c>
      <c r="K128" s="52">
        <v>1.3071845407799153E-05</v>
      </c>
      <c r="L128" s="52">
        <v>4.5928337182618365E-06</v>
      </c>
      <c r="M128" s="52">
        <v>1.6200140005390409E-06</v>
      </c>
      <c r="N128" s="52">
        <v>5.733031473636649E-07</v>
      </c>
      <c r="O128" s="52">
        <v>2.034554621997092E-07</v>
      </c>
      <c r="P128" s="53">
        <v>7.237829887604827E-08</v>
      </c>
    </row>
    <row r="129" spans="1:16" ht="12.75">
      <c r="A129" s="62">
        <v>2</v>
      </c>
      <c r="B129" s="52">
        <v>0.6065306631317098</v>
      </c>
      <c r="C129" s="52">
        <v>0.22313016015773796</v>
      </c>
      <c r="D129" s="52">
        <v>0.08208499862732305</v>
      </c>
      <c r="E129" s="52">
        <v>0.030197383423578212</v>
      </c>
      <c r="F129" s="52">
        <v>0.01110899653870573</v>
      </c>
      <c r="G129" s="52">
        <v>0.004086771438634551</v>
      </c>
      <c r="H129" s="52">
        <v>0.001503439193040289</v>
      </c>
      <c r="I129" s="52">
        <v>0.0005530843701709062</v>
      </c>
      <c r="J129" s="52">
        <v>0.00020346836901913206</v>
      </c>
      <c r="K129" s="52">
        <v>7.485182989082309E-05</v>
      </c>
      <c r="L129" s="52">
        <v>2.7536449350895857E-05</v>
      </c>
      <c r="M129" s="52">
        <v>1.0130093599053295E-05</v>
      </c>
      <c r="N129" s="52">
        <v>3.726653172234133E-06</v>
      </c>
      <c r="O129" s="52">
        <v>1.370959086441275E-06</v>
      </c>
      <c r="P129" s="53">
        <v>5.043476625889277E-07</v>
      </c>
    </row>
    <row r="130" spans="1:16" ht="12.75">
      <c r="A130" s="62">
        <v>3</v>
      </c>
      <c r="B130" s="52">
        <v>0.8012519576642457</v>
      </c>
      <c r="C130" s="52">
        <v>0.3916251108530209</v>
      </c>
      <c r="D130" s="52">
        <v>0.17179712381856913</v>
      </c>
      <c r="E130" s="52">
        <v>0.07189777012953112</v>
      </c>
      <c r="F130" s="52">
        <v>0.02929088588225028</v>
      </c>
      <c r="G130" s="52">
        <v>0.011725875208038973</v>
      </c>
      <c r="H130" s="52">
        <v>0.004636605393935498</v>
      </c>
      <c r="I130" s="52">
        <v>0.0018166489606880351</v>
      </c>
      <c r="J130" s="52">
        <v>0.0007067423814108234</v>
      </c>
      <c r="K130" s="52">
        <v>0.0002733988855046056</v>
      </c>
      <c r="L130" s="52">
        <v>0.00010527618139099223</v>
      </c>
      <c r="M130" s="52">
        <v>4.038301894093203E-05</v>
      </c>
      <c r="N130" s="52">
        <v>1.5440498275513523E-05</v>
      </c>
      <c r="O130" s="52">
        <v>5.887355580328599E-06</v>
      </c>
      <c r="P130" s="53">
        <v>2.2394290015788083E-06</v>
      </c>
    </row>
    <row r="131" spans="1:16" ht="12.75">
      <c r="A131" s="62">
        <v>4</v>
      </c>
      <c r="B131" s="52">
        <v>0.9097959897321806</v>
      </c>
      <c r="C131" s="52">
        <v>0.5578254081364487</v>
      </c>
      <c r="D131" s="52">
        <v>0.28729749520828674</v>
      </c>
      <c r="E131" s="52">
        <v>0.13588822541208812</v>
      </c>
      <c r="F131" s="52">
        <v>0.061099480965573064</v>
      </c>
      <c r="G131" s="52">
        <v>0.026564014352294777</v>
      </c>
      <c r="H131" s="52">
        <v>0.01127579394829889</v>
      </c>
      <c r="I131" s="52">
        <v>0.004701217146659797</v>
      </c>
      <c r="J131" s="52">
        <v>0.0019329495057669043</v>
      </c>
      <c r="K131" s="52">
        <v>0.0007859442138882651</v>
      </c>
      <c r="L131" s="52">
        <v>0.00031666916754925236</v>
      </c>
      <c r="M131" s="52">
        <v>0.0001266261699937443</v>
      </c>
      <c r="N131" s="52">
        <v>5.030981782737704E-05</v>
      </c>
      <c r="O131" s="52">
        <v>1.9878906754274193E-05</v>
      </c>
      <c r="P131" s="53">
        <v>7.817388770472754E-06</v>
      </c>
    </row>
    <row r="132" spans="1:16" ht="12.75">
      <c r="A132" s="62">
        <v>5</v>
      </c>
      <c r="B132" s="52">
        <v>0.9625657732801898</v>
      </c>
      <c r="C132" s="52">
        <v>0.6999858384141457</v>
      </c>
      <c r="D132" s="52">
        <v>0.4158802321354353</v>
      </c>
      <c r="E132" s="52">
        <v>0.22064031386436633</v>
      </c>
      <c r="F132" s="52">
        <v>0.10906415984297226</v>
      </c>
      <c r="G132" s="52">
        <v>0.051379984755474624</v>
      </c>
      <c r="H132" s="52">
        <v>0.023378768267998326</v>
      </c>
      <c r="I132" s="52">
        <v>0.010362337940164288</v>
      </c>
      <c r="J132" s="52">
        <v>0.004499797031357195</v>
      </c>
      <c r="K132" s="52">
        <v>0.001922136831396573</v>
      </c>
      <c r="L132" s="52">
        <v>0.0008100596203694362</v>
      </c>
      <c r="M132" s="52">
        <v>0.00033756605809675096</v>
      </c>
      <c r="N132" s="52">
        <v>0.00013933379129957911</v>
      </c>
      <c r="O132" s="52">
        <v>5.7042456711451014E-05</v>
      </c>
      <c r="P132" s="53">
        <v>2.3187585810907928E-05</v>
      </c>
    </row>
    <row r="133" spans="1:16" ht="12.75">
      <c r="A133" s="62"/>
      <c r="B133" s="52"/>
      <c r="C133" s="52"/>
      <c r="D133" s="52"/>
      <c r="E133" s="52"/>
      <c r="F133" s="52"/>
      <c r="G133" s="52"/>
      <c r="H133" s="52"/>
      <c r="I133" s="52"/>
      <c r="J133" s="52"/>
      <c r="K133" s="52"/>
      <c r="L133" s="52"/>
      <c r="M133" s="52"/>
      <c r="N133" s="52"/>
      <c r="O133" s="52"/>
      <c r="P133" s="53"/>
    </row>
    <row r="134" spans="1:16" ht="12.75">
      <c r="A134" s="62">
        <v>6</v>
      </c>
      <c r="B134" s="52">
        <v>0.9856123222022681</v>
      </c>
      <c r="C134" s="52">
        <v>0.8088468313446783</v>
      </c>
      <c r="D134" s="52">
        <v>0.5438131265209307</v>
      </c>
      <c r="E134" s="52">
        <v>0.320847198900674</v>
      </c>
      <c r="F134" s="52">
        <v>0.17357807093088604</v>
      </c>
      <c r="G134" s="52">
        <v>0.08837643236740116</v>
      </c>
      <c r="H134" s="52">
        <v>0.043035946904152446</v>
      </c>
      <c r="I134" s="52">
        <v>0.020256715059097607</v>
      </c>
      <c r="J134" s="52">
        <v>0.009283244337225735</v>
      </c>
      <c r="K134" s="52">
        <v>0.0041636330380034805</v>
      </c>
      <c r="L134" s="52">
        <v>0.0018346159381472766</v>
      </c>
      <c r="M134" s="52">
        <v>0.0007964786092880117</v>
      </c>
      <c r="N134" s="52">
        <v>0.00034145459693272356</v>
      </c>
      <c r="O134" s="52">
        <v>0.00014480755351671307</v>
      </c>
      <c r="P134" s="53">
        <v>6.0836936804559156E-05</v>
      </c>
    </row>
    <row r="135" spans="1:16" ht="12.75">
      <c r="A135" s="62">
        <v>7</v>
      </c>
      <c r="B135" s="52">
        <v>0.994828536552614</v>
      </c>
      <c r="C135" s="52">
        <v>0.8850022341945022</v>
      </c>
      <c r="D135" s="52">
        <v>0.6599632337596608</v>
      </c>
      <c r="E135" s="52">
        <v>0.428879838297363</v>
      </c>
      <c r="F135" s="52">
        <v>0.2526560393236718</v>
      </c>
      <c r="G135" s="52">
        <v>0.13861902019513975</v>
      </c>
      <c r="H135" s="52">
        <v>0.0721083902373699</v>
      </c>
      <c r="I135" s="52">
        <v>0.035999404645980324</v>
      </c>
      <c r="J135" s="52">
        <v>0.017396182551147835</v>
      </c>
      <c r="K135" s="52">
        <v>0.008187340965529973</v>
      </c>
      <c r="L135" s="52">
        <v>0.003770150035264551</v>
      </c>
      <c r="M135" s="52">
        <v>0.001704608031710148</v>
      </c>
      <c r="N135" s="52">
        <v>0.0007588002549040576</v>
      </c>
      <c r="O135" s="52">
        <v>0.00033328000245707044</v>
      </c>
      <c r="P135" s="53">
        <v>0.00014468689521672772</v>
      </c>
    </row>
    <row r="136" spans="1:16" ht="12.75">
      <c r="A136" s="62">
        <v>8</v>
      </c>
      <c r="B136" s="52">
        <v>0.9982483774511943</v>
      </c>
      <c r="C136" s="52">
        <v>0.9343575464415504</v>
      </c>
      <c r="D136" s="52">
        <v>0.7575761437900814</v>
      </c>
      <c r="E136" s="52">
        <v>0.5366326743617693</v>
      </c>
      <c r="F136" s="52">
        <v>0.3422959558845501</v>
      </c>
      <c r="G136" s="52">
        <v>0.2016991987319672</v>
      </c>
      <c r="H136" s="52">
        <v>0.1118496116438854</v>
      </c>
      <c r="I136" s="52">
        <v>0.05914545984131636</v>
      </c>
      <c r="J136" s="52">
        <v>0.030109079693615454</v>
      </c>
      <c r="K136" s="52">
        <v>0.014859647648000041</v>
      </c>
      <c r="L136" s="52">
        <v>0.007147429635386931</v>
      </c>
      <c r="M136" s="52">
        <v>0.003364246293319605</v>
      </c>
      <c r="N136" s="52">
        <v>0.001554557843237961</v>
      </c>
      <c r="O136" s="52">
        <v>0.0007069864639628792</v>
      </c>
      <c r="P136" s="53">
        <v>0.0003170980856428709</v>
      </c>
    </row>
    <row r="137" spans="1:16" ht="12.75">
      <c r="A137" s="62">
        <v>9</v>
      </c>
      <c r="B137" s="52">
        <v>0.9994375026993385</v>
      </c>
      <c r="C137" s="52">
        <v>0.9642949729431147</v>
      </c>
      <c r="D137" s="52">
        <v>0.834308264278447</v>
      </c>
      <c r="E137" s="52">
        <v>0.6371194225052735</v>
      </c>
      <c r="F137" s="52">
        <v>0.43727419451784416</v>
      </c>
      <c r="G137" s="52">
        <v>0.27570894070438096</v>
      </c>
      <c r="H137" s="52">
        <v>0.16260626268044306</v>
      </c>
      <c r="I137" s="52">
        <v>0.09093597754236843</v>
      </c>
      <c r="J137" s="52">
        <v>0.04871597631980249</v>
      </c>
      <c r="K137" s="52">
        <v>0.025192895116309736</v>
      </c>
      <c r="L137" s="52">
        <v>0.01265042135807235</v>
      </c>
      <c r="M137" s="52">
        <v>0.006196317392186433</v>
      </c>
      <c r="N137" s="52">
        <v>0.0029711804866564603</v>
      </c>
      <c r="O137" s="52">
        <v>0.001398767680076813</v>
      </c>
      <c r="P137" s="53">
        <v>0.0006480411781466572</v>
      </c>
    </row>
    <row r="138" spans="1:16" ht="12.75">
      <c r="A138" s="62">
        <v>10</v>
      </c>
      <c r="B138" s="52">
        <v>0.9998278843703372</v>
      </c>
      <c r="C138" s="52">
        <v>0.9814240638571875</v>
      </c>
      <c r="D138" s="52">
        <v>0.8911780204540796</v>
      </c>
      <c r="E138" s="52">
        <v>0.7254449597928585</v>
      </c>
      <c r="F138" s="52">
        <v>0.5321035905202822</v>
      </c>
      <c r="G138" s="52">
        <v>0.35751800248699217</v>
      </c>
      <c r="H138" s="52">
        <v>0.2236718168484527</v>
      </c>
      <c r="I138" s="52">
        <v>0.13206185630953896</v>
      </c>
      <c r="J138" s="52">
        <v>0.07436397982686634</v>
      </c>
      <c r="K138" s="52">
        <v>0.04026268234726188</v>
      </c>
      <c r="L138" s="52">
        <v>0.021093565590922878</v>
      </c>
      <c r="M138" s="52">
        <v>0.010746578385058266</v>
      </c>
      <c r="N138" s="52">
        <v>0.0053455054880172164</v>
      </c>
      <c r="O138" s="52">
        <v>0.002604340286756224</v>
      </c>
      <c r="P138" s="53">
        <v>0.0012460447502000533</v>
      </c>
    </row>
    <row r="139" spans="1:16" ht="12.75">
      <c r="A139" s="62"/>
      <c r="B139" s="52"/>
      <c r="C139" s="52"/>
      <c r="D139" s="52"/>
      <c r="E139" s="52"/>
      <c r="F139" s="52"/>
      <c r="G139" s="52"/>
      <c r="H139" s="52"/>
      <c r="I139" s="52"/>
      <c r="J139" s="52"/>
      <c r="K139" s="52"/>
      <c r="L139" s="52"/>
      <c r="M139" s="52"/>
      <c r="N139" s="52"/>
      <c r="O139" s="52"/>
      <c r="P139" s="53"/>
    </row>
    <row r="140" spans="1:16" ht="12.75">
      <c r="A140" s="62">
        <v>11</v>
      </c>
      <c r="B140" s="52">
        <v>0.9999496100513671</v>
      </c>
      <c r="C140" s="52">
        <v>0.9907258866277375</v>
      </c>
      <c r="D140" s="52">
        <v>0.9311666110409667</v>
      </c>
      <c r="E140" s="52">
        <v>0.79908350401523</v>
      </c>
      <c r="F140" s="52">
        <v>0.6218923623531896</v>
      </c>
      <c r="G140" s="52">
        <v>0.4432632754394121</v>
      </c>
      <c r="H140" s="52">
        <v>0.2933254054317429</v>
      </c>
      <c r="I140" s="52">
        <v>0.18249692907108817</v>
      </c>
      <c r="J140" s="52">
        <v>0.10787558617033423</v>
      </c>
      <c r="K140" s="52">
        <v>0.061093509316993</v>
      </c>
      <c r="L140" s="52">
        <v>0.033371054293534284</v>
      </c>
      <c r="M140" s="52">
        <v>0.01767513016852263</v>
      </c>
      <c r="N140" s="52">
        <v>0.009116681122585988</v>
      </c>
      <c r="O140" s="52">
        <v>0.004595230711073364</v>
      </c>
      <c r="P140" s="53">
        <v>0.002269960530439608</v>
      </c>
    </row>
    <row r="141" spans="1:16" ht="12.75">
      <c r="A141" s="62">
        <v>12</v>
      </c>
      <c r="B141" s="52">
        <v>0.9999858350626875</v>
      </c>
      <c r="C141" s="52">
        <v>0.9955440193063492</v>
      </c>
      <c r="D141" s="52">
        <v>0.9579789633550546</v>
      </c>
      <c r="E141" s="52">
        <v>0.8576135595988216</v>
      </c>
      <c r="F141" s="52">
        <v>0.7029304490303476</v>
      </c>
      <c r="G141" s="52">
        <v>0.528918708258932</v>
      </c>
      <c r="H141" s="52">
        <v>0.36904068361689496</v>
      </c>
      <c r="I141" s="52">
        <v>0.24143645101363406</v>
      </c>
      <c r="J141" s="52">
        <v>0.1495973100545571</v>
      </c>
      <c r="K141" s="52">
        <v>0.08852844827658828</v>
      </c>
      <c r="L141" s="52">
        <v>0.05038045109798351</v>
      </c>
      <c r="M141" s="52">
        <v>0.02772594219630669</v>
      </c>
      <c r="N141" s="52">
        <v>0.014822874600103574</v>
      </c>
      <c r="O141" s="52">
        <v>0.007727195608372562</v>
      </c>
      <c r="P141" s="53">
        <v>0.003939990077454799</v>
      </c>
    </row>
    <row r="142" spans="1:16" ht="12.75">
      <c r="A142" s="62">
        <v>13</v>
      </c>
      <c r="B142" s="52">
        <v>0.9999961652652665</v>
      </c>
      <c r="C142" s="52">
        <v>0.9979343173945137</v>
      </c>
      <c r="D142" s="52">
        <v>0.9751931339015856</v>
      </c>
      <c r="E142" s="52">
        <v>0.9021515639429556</v>
      </c>
      <c r="F142" s="52">
        <v>0.7729435451551349</v>
      </c>
      <c r="G142" s="52">
        <v>0.6108176304466022</v>
      </c>
      <c r="H142" s="52">
        <v>0.44781167764279867</v>
      </c>
      <c r="I142" s="52">
        <v>0.30735277510483944</v>
      </c>
      <c r="J142" s="52">
        <v>0.19930407465919034</v>
      </c>
      <c r="K142" s="52">
        <v>0.12310366146507086</v>
      </c>
      <c r="L142" s="52">
        <v>0.07292862659094508</v>
      </c>
      <c r="M142" s="52">
        <v>0.041676284229760066</v>
      </c>
      <c r="N142" s="52">
        <v>0.023083728039960883</v>
      </c>
      <c r="O142" s="52">
        <v>0.012441094518740642</v>
      </c>
      <c r="P142" s="53">
        <v>0.0065459297351473655</v>
      </c>
    </row>
    <row r="143" spans="1:16" ht="12.75">
      <c r="A143" s="62">
        <v>14</v>
      </c>
      <c r="B143" s="52">
        <v>0.9999989976203973</v>
      </c>
      <c r="C143" s="52">
        <v>0.999074008093978</v>
      </c>
      <c r="D143" s="52">
        <v>0.9858126882209857</v>
      </c>
      <c r="E143" s="52">
        <v>0.9347119040900447</v>
      </c>
      <c r="F143" s="52">
        <v>0.8310505815714029</v>
      </c>
      <c r="G143" s="52">
        <v>0.6860360020402092</v>
      </c>
      <c r="H143" s="52">
        <v>0.526523649499825</v>
      </c>
      <c r="I143" s="52">
        <v>0.3781546943954524</v>
      </c>
      <c r="J143" s="52">
        <v>0.25617786121169656</v>
      </c>
      <c r="K143" s="52">
        <v>0.1649492443322147</v>
      </c>
      <c r="L143" s="52">
        <v>0.10163250073590309</v>
      </c>
      <c r="M143" s="52">
        <v>0.06026972283488583</v>
      </c>
      <c r="N143" s="52">
        <v>0.03456739358382895</v>
      </c>
      <c r="O143" s="52">
        <v>0.019253620082132453</v>
      </c>
      <c r="P143" s="53">
        <v>0.010450357951723038</v>
      </c>
    </row>
    <row r="144" spans="1:16" ht="12.75">
      <c r="A144" s="62">
        <v>15</v>
      </c>
      <c r="B144" s="52">
        <v>0.9999997464355712</v>
      </c>
      <c r="C144" s="52">
        <v>0.999597801449564</v>
      </c>
      <c r="D144" s="52">
        <v>0.9921264114210471</v>
      </c>
      <c r="E144" s="52">
        <v>0.9576497500588348</v>
      </c>
      <c r="F144" s="52">
        <v>0.8775174580111484</v>
      </c>
      <c r="G144" s="52">
        <v>0.7525943811010862</v>
      </c>
      <c r="H144" s="52">
        <v>0.6022979526649732</v>
      </c>
      <c r="I144" s="52">
        <v>0.45141721098034965</v>
      </c>
      <c r="J144" s="52">
        <v>0.3188644044678984</v>
      </c>
      <c r="K144" s="52">
        <v>0.2137338830291415</v>
      </c>
      <c r="L144" s="52">
        <v>0.13682932000099493</v>
      </c>
      <c r="M144" s="52">
        <v>0.08413986442575652</v>
      </c>
      <c r="N144" s="52">
        <v>0.04994343352533314</v>
      </c>
      <c r="O144" s="52">
        <v>0.028736350091217423</v>
      </c>
      <c r="P144" s="53">
        <v>0.016084630262224717</v>
      </c>
    </row>
    <row r="145" spans="1:16" ht="12.75">
      <c r="A145" s="62"/>
      <c r="B145" s="52"/>
      <c r="C145" s="52"/>
      <c r="D145" s="52"/>
      <c r="E145" s="52"/>
      <c r="F145" s="52"/>
      <c r="G145" s="52"/>
      <c r="H145" s="52"/>
      <c r="I145" s="52"/>
      <c r="J145" s="52"/>
      <c r="K145" s="52"/>
      <c r="L145" s="52"/>
      <c r="M145" s="52"/>
      <c r="N145" s="52"/>
      <c r="O145" s="52"/>
      <c r="P145" s="53"/>
    </row>
    <row r="146" spans="1:16" ht="12.75">
      <c r="A146" s="62">
        <v>16</v>
      </c>
      <c r="B146" s="52">
        <v>0.9999999378030918</v>
      </c>
      <c r="C146" s="52">
        <v>0.9998304342717707</v>
      </c>
      <c r="D146" s="52">
        <v>0.9957533045378419</v>
      </c>
      <c r="E146" s="52">
        <v>0.9732610790348005</v>
      </c>
      <c r="F146" s="52">
        <v>0.9134135312136139</v>
      </c>
      <c r="G146" s="52">
        <v>0.8094852874249948</v>
      </c>
      <c r="H146" s="52">
        <v>0.6727578071375843</v>
      </c>
      <c r="I146" s="52">
        <v>0.5246385556329</v>
      </c>
      <c r="J146" s="52">
        <v>0.3855971019036693</v>
      </c>
      <c r="K146" s="52">
        <v>0.26866318183715643</v>
      </c>
      <c r="L146" s="52">
        <v>0.1785105751934118</v>
      </c>
      <c r="M146" s="52">
        <v>0.11373450531297995</v>
      </c>
      <c r="N146" s="52">
        <v>0.06982546319790355</v>
      </c>
      <c r="O146" s="52">
        <v>0.041483152995986886</v>
      </c>
      <c r="P146" s="53">
        <v>0.02393611992101276</v>
      </c>
    </row>
    <row r="147" spans="1:16" ht="12.75">
      <c r="A147" s="62">
        <v>17</v>
      </c>
      <c r="B147" s="52">
        <v>0.9999999851802559</v>
      </c>
      <c r="C147" s="52">
        <v>0.9999304982630928</v>
      </c>
      <c r="D147" s="52">
        <v>0.9977708374289656</v>
      </c>
      <c r="E147" s="52">
        <v>0.9835489013079298</v>
      </c>
      <c r="F147" s="52">
        <v>0.9402618005655349</v>
      </c>
      <c r="G147" s="52">
        <v>0.8565639982493672</v>
      </c>
      <c r="H147" s="52">
        <v>0.7361860489387302</v>
      </c>
      <c r="I147" s="52">
        <v>0.5954816628332752</v>
      </c>
      <c r="J147" s="52">
        <v>0.45436611475659633</v>
      </c>
      <c r="K147" s="52">
        <v>0.3285321644948147</v>
      </c>
      <c r="L147" s="52">
        <v>0.2262902909286289</v>
      </c>
      <c r="M147" s="52">
        <v>0.14925068773669783</v>
      </c>
      <c r="N147" s="52">
        <v>0.09470960969553512</v>
      </c>
      <c r="O147" s="52">
        <v>0.05806781020469409</v>
      </c>
      <c r="P147" s="53">
        <v>0.03452611796774508</v>
      </c>
    </row>
    <row r="148" spans="1:16" ht="12.75">
      <c r="A148" s="62">
        <v>18</v>
      </c>
      <c r="B148" s="52">
        <v>0.9999999965645098</v>
      </c>
      <c r="C148" s="52">
        <v>0.9999722641814215</v>
      </c>
      <c r="D148" s="52">
        <v>0.9988597471951918</v>
      </c>
      <c r="E148" s="52">
        <v>0.9901263421287945</v>
      </c>
      <c r="F148" s="52">
        <v>0.959742690387882</v>
      </c>
      <c r="G148" s="52">
        <v>0.8943566827292752</v>
      </c>
      <c r="H148" s="52">
        <v>0.7915730398368293</v>
      </c>
      <c r="I148" s="52">
        <v>0.6619671483119833</v>
      </c>
      <c r="J148" s="52">
        <v>0.523105073624839</v>
      </c>
      <c r="K148" s="52">
        <v>0.3918234826250633</v>
      </c>
      <c r="L148" s="52">
        <v>0.2794130479195049</v>
      </c>
      <c r="M148" s="52">
        <v>0.19059013012569326</v>
      </c>
      <c r="N148" s="52">
        <v>0.1249161975967915</v>
      </c>
      <c r="O148" s="52">
        <v>0.07899548991900886</v>
      </c>
      <c r="P148" s="53">
        <v>0.04837906367665054</v>
      </c>
    </row>
    <row r="149" spans="1:16" ht="12.75">
      <c r="A149" s="62">
        <v>19</v>
      </c>
      <c r="B149" s="52">
        <v>0.999999999224061</v>
      </c>
      <c r="C149" s="52">
        <v>0.9999892094658506</v>
      </c>
      <c r="D149" s="52">
        <v>0.9994309626573025</v>
      </c>
      <c r="E149" s="52">
        <v>0.994213258252325</v>
      </c>
      <c r="F149" s="52">
        <v>0.9734793964146826</v>
      </c>
      <c r="G149" s="52">
        <v>0.9238384482846869</v>
      </c>
      <c r="H149" s="52">
        <v>0.8385710637375949</v>
      </c>
      <c r="I149" s="52">
        <v>0.7225973421939988</v>
      </c>
      <c r="J149" s="52">
        <v>0.5898678372844532</v>
      </c>
      <c r="K149" s="52">
        <v>0.45683612558076653</v>
      </c>
      <c r="L149" s="52">
        <v>0.33680090198227175</v>
      </c>
      <c r="M149" s="52">
        <v>0.23734180065796365</v>
      </c>
      <c r="N149" s="52">
        <v>0.16054222135443022</v>
      </c>
      <c r="O149" s="52">
        <v>0.10465307030503135</v>
      </c>
      <c r="P149" s="53">
        <v>0.06598512657702213</v>
      </c>
    </row>
    <row r="150" spans="1:16" ht="12.75">
      <c r="A150" s="63">
        <v>20</v>
      </c>
      <c r="B150" s="56">
        <v>0.999999999829033</v>
      </c>
      <c r="C150" s="56">
        <v>0.9999959024990787</v>
      </c>
      <c r="D150" s="56">
        <v>0.9997226479088016</v>
      </c>
      <c r="E150" s="56">
        <v>0.9966850559215933</v>
      </c>
      <c r="F150" s="56">
        <v>0.9829072676546909</v>
      </c>
      <c r="G150" s="56">
        <v>0.9462225315486429</v>
      </c>
      <c r="H150" s="56">
        <v>0.877384055952869</v>
      </c>
      <c r="I150" s="56">
        <v>0.7764076207114137</v>
      </c>
      <c r="J150" s="56">
        <v>0.6529736866774791</v>
      </c>
      <c r="K150" s="56">
        <v>0.521826048401668</v>
      </c>
      <c r="L150" s="56">
        <v>0.39713259943379786</v>
      </c>
      <c r="M150" s="56">
        <v>0.28879453960901985</v>
      </c>
      <c r="N150" s="56">
        <v>0.20143110456583543</v>
      </c>
      <c r="O150" s="56">
        <v>0.13526399489581695</v>
      </c>
      <c r="P150" s="57">
        <v>0.08775936176879721</v>
      </c>
    </row>
    <row r="151" ht="12.75">
      <c r="A151" s="64"/>
    </row>
    <row r="152" ht="12.75">
      <c r="A152" s="64"/>
    </row>
    <row r="153" ht="12.75">
      <c r="A153" s="64"/>
    </row>
    <row r="154" ht="12.75">
      <c r="A154" s="225" t="s">
        <v>218</v>
      </c>
    </row>
    <row r="155" spans="1:12" ht="12.75">
      <c r="A155" s="31" t="s">
        <v>215</v>
      </c>
      <c r="B155" s="138" t="s">
        <v>217</v>
      </c>
      <c r="C155" s="138"/>
      <c r="D155" s="138"/>
      <c r="E155" s="138"/>
      <c r="F155" s="138"/>
      <c r="G155" s="138"/>
      <c r="H155" s="138"/>
      <c r="I155" s="138"/>
      <c r="J155" s="138"/>
      <c r="K155" s="138"/>
      <c r="L155" s="213"/>
    </row>
    <row r="156" spans="1:12" ht="12.75">
      <c r="A156" s="216" t="s">
        <v>216</v>
      </c>
      <c r="B156" s="214">
        <v>0.1</v>
      </c>
      <c r="C156" s="217">
        <f>B156-0.01</f>
        <v>0.09000000000000001</v>
      </c>
      <c r="D156" s="214">
        <f aca="true" t="shared" si="0" ref="D156:K156">C156-0.01</f>
        <v>0.08000000000000002</v>
      </c>
      <c r="E156" s="217">
        <f t="shared" si="0"/>
        <v>0.07000000000000002</v>
      </c>
      <c r="F156" s="214">
        <f t="shared" si="0"/>
        <v>0.06000000000000002</v>
      </c>
      <c r="G156" s="217">
        <f t="shared" si="0"/>
        <v>0.05000000000000002</v>
      </c>
      <c r="H156" s="214">
        <f t="shared" si="0"/>
        <v>0.040000000000000015</v>
      </c>
      <c r="I156" s="217">
        <f t="shared" si="0"/>
        <v>0.030000000000000013</v>
      </c>
      <c r="J156" s="214">
        <f t="shared" si="0"/>
        <v>0.02000000000000001</v>
      </c>
      <c r="K156" s="220">
        <f t="shared" si="0"/>
        <v>0.01000000000000001</v>
      </c>
      <c r="L156" s="215">
        <f>K156-0.005</f>
        <v>0.0050000000000000105</v>
      </c>
    </row>
    <row r="157" spans="1:12" ht="12.75">
      <c r="A157" s="140">
        <v>1</v>
      </c>
      <c r="B157" s="52">
        <f>TINV(B$156,$A157)</f>
        <v>6.313751513573862</v>
      </c>
      <c r="C157" s="51">
        <f aca="true" t="shared" si="1" ref="C157:L175">TINV(C$156,$A157)</f>
        <v>7.026366227820196</v>
      </c>
      <c r="D157" s="52">
        <f t="shared" si="1"/>
        <v>7.91581508693406</v>
      </c>
      <c r="E157" s="51">
        <f t="shared" si="1"/>
        <v>9.057886684673175</v>
      </c>
      <c r="F157" s="52">
        <f t="shared" si="1"/>
        <v>10.578894991580885</v>
      </c>
      <c r="G157" s="218">
        <f t="shared" si="1"/>
        <v>12.706204733986986</v>
      </c>
      <c r="H157" s="52">
        <f t="shared" si="1"/>
        <v>15.894544841132678</v>
      </c>
      <c r="I157" s="51">
        <f t="shared" si="1"/>
        <v>21.204948786047346</v>
      </c>
      <c r="J157" s="52">
        <f t="shared" si="1"/>
        <v>31.820515948314096</v>
      </c>
      <c r="K157" s="221">
        <f t="shared" si="1"/>
        <v>63.65674115195458</v>
      </c>
      <c r="L157" s="53">
        <f t="shared" si="1"/>
        <v>127.32133644703933</v>
      </c>
    </row>
    <row r="158" spans="1:12" ht="12.75">
      <c r="A158" s="140">
        <v>2</v>
      </c>
      <c r="B158" s="52">
        <f>TINV(B$156,$A158)</f>
        <v>2.919985580097558</v>
      </c>
      <c r="C158" s="51">
        <f t="shared" si="1"/>
        <v>3.103976694383679</v>
      </c>
      <c r="D158" s="52">
        <f t="shared" si="1"/>
        <v>3.319764047657105</v>
      </c>
      <c r="E158" s="51">
        <f t="shared" si="1"/>
        <v>3.5782466375922013</v>
      </c>
      <c r="F158" s="52">
        <f t="shared" si="1"/>
        <v>3.896425359571537</v>
      </c>
      <c r="G158" s="218">
        <f t="shared" si="1"/>
        <v>4.302652729544539</v>
      </c>
      <c r="H158" s="52">
        <f t="shared" si="1"/>
        <v>4.8487322134337685</v>
      </c>
      <c r="I158" s="51">
        <f t="shared" si="1"/>
        <v>5.642778353185195</v>
      </c>
      <c r="J158" s="52">
        <f t="shared" si="1"/>
        <v>6.964556733963434</v>
      </c>
      <c r="K158" s="221">
        <f t="shared" si="1"/>
        <v>9.924843200474697</v>
      </c>
      <c r="L158" s="53">
        <f t="shared" si="1"/>
        <v>14.089047274930422</v>
      </c>
    </row>
    <row r="159" spans="1:12" ht="12.75">
      <c r="A159" s="140">
        <v>3</v>
      </c>
      <c r="B159" s="52">
        <f>TINV(B$156,$A159)</f>
        <v>2.353363434533132</v>
      </c>
      <c r="C159" s="51">
        <f t="shared" si="1"/>
        <v>2.470806798752413</v>
      </c>
      <c r="D159" s="52">
        <f t="shared" si="1"/>
        <v>2.6054268229441444</v>
      </c>
      <c r="E159" s="51">
        <f t="shared" si="1"/>
        <v>2.76259896114576</v>
      </c>
      <c r="F159" s="52">
        <f t="shared" si="1"/>
        <v>2.9505104691849313</v>
      </c>
      <c r="G159" s="218">
        <f t="shared" si="1"/>
        <v>3.182446304886879</v>
      </c>
      <c r="H159" s="52">
        <f t="shared" si="1"/>
        <v>3.4819087601193717</v>
      </c>
      <c r="I159" s="51">
        <f t="shared" si="1"/>
        <v>3.896045934150419</v>
      </c>
      <c r="J159" s="52">
        <f t="shared" si="1"/>
        <v>4.540702858421502</v>
      </c>
      <c r="K159" s="221">
        <f t="shared" si="1"/>
        <v>5.840909309432213</v>
      </c>
      <c r="L159" s="53">
        <f t="shared" si="1"/>
        <v>7.453318504919499</v>
      </c>
    </row>
    <row r="160" spans="1:12" ht="12.75">
      <c r="A160" s="140">
        <v>4</v>
      </c>
      <c r="B160" s="52">
        <f>TINV(B$156,$A160)</f>
        <v>2.1318467819039775</v>
      </c>
      <c r="C160" s="51">
        <f t="shared" si="1"/>
        <v>2.2260995550310323</v>
      </c>
      <c r="D160" s="52">
        <f t="shared" si="1"/>
        <v>2.332872559253466</v>
      </c>
      <c r="E160" s="51">
        <f t="shared" si="1"/>
        <v>2.455891992012572</v>
      </c>
      <c r="F160" s="52">
        <f t="shared" si="1"/>
        <v>2.600761994764124</v>
      </c>
      <c r="G160" s="218">
        <f t="shared" si="1"/>
        <v>2.776445105043803</v>
      </c>
      <c r="H160" s="52">
        <f t="shared" si="1"/>
        <v>2.998527873101475</v>
      </c>
      <c r="I160" s="51">
        <f t="shared" si="1"/>
        <v>3.297629727084872</v>
      </c>
      <c r="J160" s="52">
        <f t="shared" si="1"/>
        <v>3.74694738775648</v>
      </c>
      <c r="K160" s="221">
        <f t="shared" si="1"/>
        <v>4.604094871232245</v>
      </c>
      <c r="L160" s="53">
        <f t="shared" si="1"/>
        <v>5.5975683669463265</v>
      </c>
    </row>
    <row r="161" spans="1:12" ht="12.75">
      <c r="A161" s="140">
        <v>5</v>
      </c>
      <c r="B161" s="52">
        <f>TINV(B$156,$A161)</f>
        <v>2.0150483720881205</v>
      </c>
      <c r="C161" s="51">
        <f t="shared" si="1"/>
        <v>2.097836667112505</v>
      </c>
      <c r="D161" s="52">
        <f t="shared" si="1"/>
        <v>2.190958256831027</v>
      </c>
      <c r="E161" s="51">
        <f t="shared" si="1"/>
        <v>2.2973923255678166</v>
      </c>
      <c r="F161" s="52">
        <f t="shared" si="1"/>
        <v>2.421584707169708</v>
      </c>
      <c r="G161" s="218">
        <f t="shared" si="1"/>
        <v>2.57058183469754</v>
      </c>
      <c r="H161" s="52">
        <f t="shared" si="1"/>
        <v>2.756508521546438</v>
      </c>
      <c r="I161" s="51">
        <f t="shared" si="1"/>
        <v>3.0028749736958398</v>
      </c>
      <c r="J161" s="52">
        <f t="shared" si="1"/>
        <v>3.3649299973503766</v>
      </c>
      <c r="K161" s="221">
        <f t="shared" si="1"/>
        <v>4.032142983343906</v>
      </c>
      <c r="L161" s="53">
        <f t="shared" si="1"/>
        <v>4.773340604751684</v>
      </c>
    </row>
    <row r="162" spans="1:12" ht="12.75">
      <c r="A162" s="140"/>
      <c r="B162" s="52"/>
      <c r="C162" s="51"/>
      <c r="D162" s="52"/>
      <c r="E162" s="51"/>
      <c r="F162" s="52"/>
      <c r="G162" s="218"/>
      <c r="H162" s="52"/>
      <c r="I162" s="51"/>
      <c r="J162" s="52"/>
      <c r="K162" s="221"/>
      <c r="L162" s="53"/>
    </row>
    <row r="163" spans="1:12" ht="12.75">
      <c r="A163" s="140">
        <v>6</v>
      </c>
      <c r="B163" s="52">
        <f>TINV(B$156,$A163)</f>
        <v>1.943180274291977</v>
      </c>
      <c r="C163" s="51">
        <f t="shared" si="1"/>
        <v>2.0192007948837887</v>
      </c>
      <c r="D163" s="52">
        <f t="shared" si="1"/>
        <v>2.104306120686384</v>
      </c>
      <c r="E163" s="51">
        <f t="shared" si="1"/>
        <v>2.2010589284189015</v>
      </c>
      <c r="F163" s="52">
        <f t="shared" si="1"/>
        <v>2.3132632994066693</v>
      </c>
      <c r="G163" s="218">
        <f t="shared" si="1"/>
        <v>2.4469118464326822</v>
      </c>
      <c r="H163" s="52">
        <f t="shared" si="1"/>
        <v>2.612241845245614</v>
      </c>
      <c r="I163" s="51">
        <f t="shared" si="1"/>
        <v>2.828927861909153</v>
      </c>
      <c r="J163" s="52">
        <f t="shared" si="1"/>
        <v>3.1426684031300525</v>
      </c>
      <c r="K163" s="221">
        <f t="shared" si="1"/>
        <v>3.707428020387214</v>
      </c>
      <c r="L163" s="53">
        <f t="shared" si="1"/>
        <v>4.316827103450276</v>
      </c>
    </row>
    <row r="164" spans="1:12" ht="12.75">
      <c r="A164" s="140">
        <v>7</v>
      </c>
      <c r="B164" s="52">
        <f>TINV(B$156,$A164)</f>
        <v>1.894578603655801</v>
      </c>
      <c r="C164" s="51">
        <f t="shared" si="1"/>
        <v>1.9661529510261695</v>
      </c>
      <c r="D164" s="52">
        <f t="shared" si="1"/>
        <v>2.0460111021705405</v>
      </c>
      <c r="E164" s="51">
        <f t="shared" si="1"/>
        <v>2.136452899292024</v>
      </c>
      <c r="F164" s="52">
        <f t="shared" si="1"/>
        <v>2.240879287384759</v>
      </c>
      <c r="G164" s="218">
        <f t="shared" si="1"/>
        <v>2.364624250949319</v>
      </c>
      <c r="H164" s="52">
        <f t="shared" si="1"/>
        <v>2.5167524177125404</v>
      </c>
      <c r="I164" s="51">
        <f t="shared" si="1"/>
        <v>2.7145730091460507</v>
      </c>
      <c r="J164" s="52">
        <f t="shared" si="1"/>
        <v>2.9979515663577763</v>
      </c>
      <c r="K164" s="221">
        <f t="shared" si="1"/>
        <v>3.4994832972544687</v>
      </c>
      <c r="L164" s="53">
        <f t="shared" si="1"/>
        <v>4.029337177060016</v>
      </c>
    </row>
    <row r="165" spans="1:12" ht="12.75">
      <c r="A165" s="140">
        <v>8</v>
      </c>
      <c r="B165" s="52">
        <f>TINV(B$156,$A165)</f>
        <v>1.8595480333018273</v>
      </c>
      <c r="C165" s="51">
        <f t="shared" si="1"/>
        <v>1.9279855202680314</v>
      </c>
      <c r="D165" s="52">
        <f t="shared" si="1"/>
        <v>2.004151540299831</v>
      </c>
      <c r="E165" s="51">
        <f t="shared" si="1"/>
        <v>2.0901660123324524</v>
      </c>
      <c r="F165" s="52">
        <f t="shared" si="1"/>
        <v>2.1891548046801637</v>
      </c>
      <c r="G165" s="218">
        <f t="shared" si="1"/>
        <v>2.3060041332991164</v>
      </c>
      <c r="H165" s="52">
        <f t="shared" si="1"/>
        <v>2.448984988907476</v>
      </c>
      <c r="I165" s="51">
        <f t="shared" si="1"/>
        <v>2.6338143723498346</v>
      </c>
      <c r="J165" s="52">
        <f t="shared" si="1"/>
        <v>2.8964594462137514</v>
      </c>
      <c r="K165" s="221">
        <f t="shared" si="1"/>
        <v>3.35538733113484</v>
      </c>
      <c r="L165" s="53">
        <f t="shared" si="1"/>
        <v>3.8325186836355547</v>
      </c>
    </row>
    <row r="166" spans="1:12" ht="12.75">
      <c r="A166" s="140">
        <v>9</v>
      </c>
      <c r="B166" s="52">
        <f>TINV(B$156,$A166)</f>
        <v>1.83311292255007</v>
      </c>
      <c r="C166" s="51">
        <f t="shared" si="1"/>
        <v>1.8992218141134773</v>
      </c>
      <c r="D166" s="52">
        <f t="shared" si="1"/>
        <v>1.9726526490541798</v>
      </c>
      <c r="E166" s="51">
        <f t="shared" si="1"/>
        <v>2.0553948580817973</v>
      </c>
      <c r="F166" s="52">
        <f t="shared" si="1"/>
        <v>2.1503752680561004</v>
      </c>
      <c r="G166" s="218">
        <f t="shared" si="1"/>
        <v>2.262157158173583</v>
      </c>
      <c r="H166" s="52">
        <f t="shared" si="1"/>
        <v>2.3984409830267612</v>
      </c>
      <c r="I166" s="51">
        <f t="shared" si="1"/>
        <v>2.5738039769492556</v>
      </c>
      <c r="J166" s="52">
        <f t="shared" si="1"/>
        <v>2.8214379214105243</v>
      </c>
      <c r="K166" s="221">
        <f t="shared" si="1"/>
        <v>3.2498355411274824</v>
      </c>
      <c r="L166" s="53">
        <f t="shared" si="1"/>
        <v>3.689662392200618</v>
      </c>
    </row>
    <row r="167" spans="1:12" ht="12.75">
      <c r="A167" s="140">
        <v>10</v>
      </c>
      <c r="B167" s="52">
        <f>TINV(B$156,$A167)</f>
        <v>1.8124611021972235</v>
      </c>
      <c r="C167" s="51">
        <f t="shared" si="1"/>
        <v>1.8767743762279614</v>
      </c>
      <c r="D167" s="52">
        <f t="shared" si="1"/>
        <v>1.9480994624100165</v>
      </c>
      <c r="E167" s="51">
        <f t="shared" si="1"/>
        <v>2.0283270143984664</v>
      </c>
      <c r="F167" s="52">
        <f t="shared" si="1"/>
        <v>2.120233532226538</v>
      </c>
      <c r="G167" s="218">
        <f t="shared" si="1"/>
        <v>2.228138842425868</v>
      </c>
      <c r="H167" s="52">
        <f t="shared" si="1"/>
        <v>2.359314619819153</v>
      </c>
      <c r="I167" s="51">
        <f t="shared" si="1"/>
        <v>2.5274842426917576</v>
      </c>
      <c r="J167" s="52">
        <f t="shared" si="1"/>
        <v>2.763769457788457</v>
      </c>
      <c r="K167" s="221">
        <f t="shared" si="1"/>
        <v>3.169272671609173</v>
      </c>
      <c r="L167" s="53">
        <f t="shared" si="1"/>
        <v>3.581406201903012</v>
      </c>
    </row>
    <row r="168" spans="1:12" ht="12.75">
      <c r="A168" s="140"/>
      <c r="B168" s="52"/>
      <c r="C168" s="51"/>
      <c r="D168" s="52"/>
      <c r="E168" s="51"/>
      <c r="F168" s="52"/>
      <c r="G168" s="218"/>
      <c r="H168" s="52"/>
      <c r="I168" s="51"/>
      <c r="J168" s="52"/>
      <c r="K168" s="221"/>
      <c r="L168" s="53"/>
    </row>
    <row r="169" spans="1:12" ht="12.75">
      <c r="A169" s="140">
        <v>11</v>
      </c>
      <c r="B169" s="52">
        <f>TINV(B$156,$A169)</f>
        <v>1.7958848142321888</v>
      </c>
      <c r="C169" s="51">
        <f t="shared" si="1"/>
        <v>1.8587719608052709</v>
      </c>
      <c r="D169" s="52">
        <f t="shared" si="1"/>
        <v>1.9284268228702848</v>
      </c>
      <c r="E169" s="51">
        <f t="shared" si="1"/>
        <v>2.006662751625047</v>
      </c>
      <c r="F169" s="52">
        <f t="shared" si="1"/>
        <v>2.0961388359541466</v>
      </c>
      <c r="G169" s="218">
        <f t="shared" si="1"/>
        <v>2.200985158721842</v>
      </c>
      <c r="H169" s="52">
        <f t="shared" si="1"/>
        <v>2.328139826082354</v>
      </c>
      <c r="I169" s="51">
        <f t="shared" si="1"/>
        <v>2.490663930745737</v>
      </c>
      <c r="J169" s="52">
        <f t="shared" si="1"/>
        <v>2.7180791831764335</v>
      </c>
      <c r="K169" s="221">
        <f t="shared" si="1"/>
        <v>3.1058065135821673</v>
      </c>
      <c r="L169" s="53">
        <f t="shared" si="1"/>
        <v>3.4966141729007685</v>
      </c>
    </row>
    <row r="170" spans="1:12" ht="12.75">
      <c r="A170" s="140">
        <v>12</v>
      </c>
      <c r="B170" s="52">
        <f>TINV(B$156,$A170)</f>
        <v>1.7822875476056765</v>
      </c>
      <c r="C170" s="51">
        <f t="shared" si="1"/>
        <v>1.8440151130929103</v>
      </c>
      <c r="D170" s="52">
        <f t="shared" si="1"/>
        <v>1.912313303619206</v>
      </c>
      <c r="E170" s="51">
        <f t="shared" si="1"/>
        <v>1.9889335037468716</v>
      </c>
      <c r="F170" s="52">
        <f t="shared" si="1"/>
        <v>2.0764406233074144</v>
      </c>
      <c r="G170" s="218">
        <f t="shared" si="1"/>
        <v>2.1788128271650695</v>
      </c>
      <c r="H170" s="52">
        <f t="shared" si="1"/>
        <v>2.302721671140543</v>
      </c>
      <c r="I170" s="51">
        <f t="shared" si="1"/>
        <v>2.460700161581202</v>
      </c>
      <c r="J170" s="52">
        <f t="shared" si="1"/>
        <v>2.6809979919600373</v>
      </c>
      <c r="K170" s="221">
        <f t="shared" si="1"/>
        <v>3.0545395859505016</v>
      </c>
      <c r="L170" s="53">
        <f t="shared" si="1"/>
        <v>3.428444241657899</v>
      </c>
    </row>
    <row r="171" spans="1:12" ht="12.75">
      <c r="A171" s="140">
        <v>13</v>
      </c>
      <c r="B171" s="52">
        <f>TINV(B$156,$A171)</f>
        <v>1.7709333826482787</v>
      </c>
      <c r="C171" s="51">
        <f t="shared" si="1"/>
        <v>1.8316997607516772</v>
      </c>
      <c r="D171" s="52">
        <f t="shared" si="1"/>
        <v>1.898874470577487</v>
      </c>
      <c r="E171" s="51">
        <f t="shared" si="1"/>
        <v>1.974157952444009</v>
      </c>
      <c r="F171" s="52">
        <f t="shared" si="1"/>
        <v>2.060038062842205</v>
      </c>
      <c r="G171" s="218">
        <f t="shared" si="1"/>
        <v>2.1603686522485352</v>
      </c>
      <c r="H171" s="52">
        <f t="shared" si="1"/>
        <v>2.2816035620520205</v>
      </c>
      <c r="I171" s="51">
        <f t="shared" si="1"/>
        <v>2.435845204713191</v>
      </c>
      <c r="J171" s="52">
        <f t="shared" si="1"/>
        <v>2.650308835952977</v>
      </c>
      <c r="K171" s="221">
        <f t="shared" si="1"/>
        <v>3.012275833134912</v>
      </c>
      <c r="L171" s="53">
        <f t="shared" si="1"/>
        <v>3.372467939943122</v>
      </c>
    </row>
    <row r="172" spans="1:12" ht="12.75">
      <c r="A172" s="140">
        <v>14</v>
      </c>
      <c r="B172" s="52">
        <f>TINV(B$156,$A172)</f>
        <v>1.7613101150619617</v>
      </c>
      <c r="C172" s="51">
        <f t="shared" si="1"/>
        <v>1.82126694853538</v>
      </c>
      <c r="D172" s="52">
        <f t="shared" si="1"/>
        <v>1.8874961379638737</v>
      </c>
      <c r="E172" s="51">
        <f t="shared" si="1"/>
        <v>1.9616556735344322</v>
      </c>
      <c r="F172" s="52">
        <f t="shared" si="1"/>
        <v>2.0461690551822995</v>
      </c>
      <c r="G172" s="218">
        <f t="shared" si="1"/>
        <v>2.144786681282085</v>
      </c>
      <c r="H172" s="52">
        <f t="shared" si="1"/>
        <v>2.2637812762946954</v>
      </c>
      <c r="I172" s="51">
        <f t="shared" si="1"/>
        <v>2.4148977162347993</v>
      </c>
      <c r="J172" s="52">
        <f t="shared" si="1"/>
        <v>2.6244940644958863</v>
      </c>
      <c r="K172" s="221">
        <f t="shared" si="1"/>
        <v>2.976842733953294</v>
      </c>
      <c r="L172" s="53">
        <f t="shared" si="1"/>
        <v>3.3256958161508834</v>
      </c>
    </row>
    <row r="173" spans="1:12" ht="12.75">
      <c r="A173" s="140">
        <v>15</v>
      </c>
      <c r="B173" s="52">
        <f>TINV(B$156,$A173)</f>
        <v>1.7530503252078615</v>
      </c>
      <c r="C173" s="51">
        <f t="shared" si="1"/>
        <v>1.8123160828697014</v>
      </c>
      <c r="D173" s="52">
        <f t="shared" si="1"/>
        <v>1.8777386550565804</v>
      </c>
      <c r="E173" s="51">
        <f t="shared" si="1"/>
        <v>1.9509400653646627</v>
      </c>
      <c r="F173" s="52">
        <f t="shared" si="1"/>
        <v>2.034289391502556</v>
      </c>
      <c r="G173" s="218">
        <f t="shared" si="1"/>
        <v>2.1314495356759524</v>
      </c>
      <c r="H173" s="52">
        <f t="shared" si="1"/>
        <v>2.248540287483144</v>
      </c>
      <c r="I173" s="51">
        <f t="shared" si="1"/>
        <v>2.397005036428057</v>
      </c>
      <c r="J173" s="52">
        <f t="shared" si="1"/>
        <v>2.6024802903902327</v>
      </c>
      <c r="K173" s="221">
        <f t="shared" si="1"/>
        <v>2.946712882834883</v>
      </c>
      <c r="L173" s="53">
        <f t="shared" si="1"/>
        <v>3.286038568424564</v>
      </c>
    </row>
    <row r="174" spans="1:12" ht="12.75">
      <c r="A174" s="140"/>
      <c r="B174" s="52"/>
      <c r="C174" s="51"/>
      <c r="D174" s="52"/>
      <c r="E174" s="51"/>
      <c r="F174" s="52"/>
      <c r="G174" s="218"/>
      <c r="H174" s="52"/>
      <c r="I174" s="51"/>
      <c r="J174" s="52"/>
      <c r="K174" s="221"/>
      <c r="L174" s="53"/>
    </row>
    <row r="175" spans="1:12" ht="12.75">
      <c r="A175" s="140">
        <v>16</v>
      </c>
      <c r="B175" s="52">
        <f>TINV(B$156,$A175)</f>
        <v>1.7458836689428874</v>
      </c>
      <c r="C175" s="51">
        <f t="shared" si="1"/>
        <v>1.804552609511132</v>
      </c>
      <c r="D175" s="52">
        <f t="shared" si="1"/>
        <v>1.8692790262354664</v>
      </c>
      <c r="E175" s="51">
        <f t="shared" si="1"/>
        <v>1.9416540616416311</v>
      </c>
      <c r="F175" s="52">
        <f t="shared" si="1"/>
        <v>2.024000177297725</v>
      </c>
      <c r="G175" s="218">
        <f t="shared" si="1"/>
        <v>2.119905285162578</v>
      </c>
      <c r="H175" s="52">
        <f t="shared" si="1"/>
        <v>2.2353584245525564</v>
      </c>
      <c r="I175" s="51">
        <f t="shared" si="1"/>
        <v>2.381545371398122</v>
      </c>
      <c r="J175" s="52">
        <f t="shared" si="1"/>
        <v>2.5834871786903726</v>
      </c>
      <c r="K175" s="221">
        <f t="shared" si="1"/>
        <v>2.9207816214826163</v>
      </c>
      <c r="L175" s="53">
        <f t="shared" si="1"/>
        <v>3.251992870787565</v>
      </c>
    </row>
    <row r="176" spans="1:12" ht="12.75">
      <c r="A176" s="140">
        <v>17</v>
      </c>
      <c r="B176" s="52">
        <f>TINV(B$156,$A176)</f>
        <v>1.7396067156488346</v>
      </c>
      <c r="C176" s="51">
        <f aca="true" t="shared" si="2" ref="C176:L179">TINV(C$156,$A176)</f>
        <v>1.797755157799057</v>
      </c>
      <c r="D176" s="52">
        <f t="shared" si="2"/>
        <v>1.8618746640983526</v>
      </c>
      <c r="E176" s="51">
        <f t="shared" si="2"/>
        <v>1.933529711295627</v>
      </c>
      <c r="F176" s="52">
        <f t="shared" si="2"/>
        <v>2.01500233015412</v>
      </c>
      <c r="G176" s="218">
        <f t="shared" si="2"/>
        <v>2.1098155585926612</v>
      </c>
      <c r="H176" s="52">
        <f t="shared" si="2"/>
        <v>2.223845299198932</v>
      </c>
      <c r="I176" s="51">
        <f t="shared" si="2"/>
        <v>2.368054757951362</v>
      </c>
      <c r="J176" s="52">
        <f t="shared" si="2"/>
        <v>2.5669339747001976</v>
      </c>
      <c r="K176" s="221">
        <f t="shared" si="2"/>
        <v>2.898230518342512</v>
      </c>
      <c r="L176" s="53">
        <f t="shared" si="2"/>
        <v>3.222449906431528</v>
      </c>
    </row>
    <row r="177" spans="1:12" ht="12.75">
      <c r="A177" s="140">
        <v>18</v>
      </c>
      <c r="B177" s="52">
        <f>TINV(B$156,$A177)</f>
        <v>1.7340635923093939</v>
      </c>
      <c r="C177" s="51">
        <f t="shared" si="2"/>
        <v>1.7917540652200659</v>
      </c>
      <c r="D177" s="52">
        <f t="shared" si="2"/>
        <v>1.8553398505729888</v>
      </c>
      <c r="E177" s="51">
        <f t="shared" si="2"/>
        <v>1.926362037943286</v>
      </c>
      <c r="F177" s="52">
        <f t="shared" si="2"/>
        <v>2.007067314047667</v>
      </c>
      <c r="G177" s="218">
        <f t="shared" si="2"/>
        <v>2.1009220368611805</v>
      </c>
      <c r="H177" s="52">
        <f t="shared" si="2"/>
        <v>2.2137032404084476</v>
      </c>
      <c r="I177" s="51">
        <f t="shared" si="2"/>
        <v>2.356180003246558</v>
      </c>
      <c r="J177" s="52">
        <f t="shared" si="2"/>
        <v>2.5523796182187537</v>
      </c>
      <c r="K177" s="221">
        <f t="shared" si="2"/>
        <v>2.8784404709116362</v>
      </c>
      <c r="L177" s="53">
        <f t="shared" si="2"/>
        <v>3.1965742219108275</v>
      </c>
    </row>
    <row r="178" spans="1:12" ht="12.75">
      <c r="A178" s="140">
        <v>19</v>
      </c>
      <c r="B178" s="52">
        <f>TINV(B$156,$A178)</f>
        <v>1.7291327924721895</v>
      </c>
      <c r="C178" s="51">
        <f t="shared" si="2"/>
        <v>1.7864172291476872</v>
      </c>
      <c r="D178" s="52">
        <f t="shared" si="2"/>
        <v>1.8495300335646774</v>
      </c>
      <c r="E178" s="51">
        <f t="shared" si="2"/>
        <v>1.919991578055304</v>
      </c>
      <c r="F178" s="52">
        <f t="shared" si="2"/>
        <v>2.000017463745216</v>
      </c>
      <c r="G178" s="218">
        <f t="shared" si="2"/>
        <v>2.093024049854865</v>
      </c>
      <c r="H178" s="52">
        <f t="shared" si="2"/>
        <v>2.20470133613151</v>
      </c>
      <c r="I178" s="51">
        <f t="shared" si="2"/>
        <v>2.345647528179902</v>
      </c>
      <c r="J178" s="52">
        <f t="shared" si="2"/>
        <v>2.5394831891909035</v>
      </c>
      <c r="K178" s="221">
        <f t="shared" si="2"/>
        <v>2.8609346040387695</v>
      </c>
      <c r="L178" s="53">
        <f t="shared" si="2"/>
        <v>3.173724530329638</v>
      </c>
    </row>
    <row r="179" spans="1:12" ht="12.75">
      <c r="A179" s="140">
        <v>20</v>
      </c>
      <c r="B179" s="52">
        <f>TINV(B$156,$A179)</f>
        <v>1.7247182182137983</v>
      </c>
      <c r="C179" s="51">
        <f t="shared" si="2"/>
        <v>1.7816402051842295</v>
      </c>
      <c r="D179" s="52">
        <f t="shared" si="2"/>
        <v>1.844330933579346</v>
      </c>
      <c r="E179" s="51">
        <f t="shared" si="2"/>
        <v>1.9142924207662628</v>
      </c>
      <c r="F179" s="52">
        <f t="shared" si="2"/>
        <v>1.9937125956281605</v>
      </c>
      <c r="G179" s="218">
        <f t="shared" si="2"/>
        <v>2.085963441295542</v>
      </c>
      <c r="H179" s="52">
        <f t="shared" si="2"/>
        <v>2.1966577269405265</v>
      </c>
      <c r="I179" s="51">
        <f t="shared" si="2"/>
        <v>2.3362421527409216</v>
      </c>
      <c r="J179" s="52">
        <f t="shared" si="2"/>
        <v>2.5279770008548947</v>
      </c>
      <c r="K179" s="221">
        <f t="shared" si="2"/>
        <v>2.8453397066478177</v>
      </c>
      <c r="L179" s="53">
        <f t="shared" si="2"/>
        <v>3.1534005322986225</v>
      </c>
    </row>
    <row r="180" spans="1:12" ht="12.75">
      <c r="A180" s="140"/>
      <c r="B180" s="52"/>
      <c r="C180" s="51"/>
      <c r="D180" s="52"/>
      <c r="E180" s="51"/>
      <c r="F180" s="52"/>
      <c r="G180" s="218"/>
      <c r="H180" s="52"/>
      <c r="I180" s="51"/>
      <c r="J180" s="52"/>
      <c r="K180" s="221"/>
      <c r="L180" s="53"/>
    </row>
    <row r="181" spans="1:12" ht="12.75">
      <c r="A181" s="140">
        <v>21</v>
      </c>
      <c r="B181" s="52">
        <f aca="true" t="shared" si="3" ref="B181:L185">TINV(B$156,$A181)</f>
        <v>1.720742871485346</v>
      </c>
      <c r="C181" s="51">
        <f t="shared" si="3"/>
        <v>1.7773393441566836</v>
      </c>
      <c r="D181" s="52">
        <f t="shared" si="3"/>
        <v>1.8396511311639046</v>
      </c>
      <c r="E181" s="51">
        <f t="shared" si="3"/>
        <v>1.9091638289565243</v>
      </c>
      <c r="F181" s="52">
        <f t="shared" si="3"/>
        <v>1.9880406245367888</v>
      </c>
      <c r="G181" s="218">
        <f t="shared" si="3"/>
        <v>2.0796138370827215</v>
      </c>
      <c r="H181" s="52">
        <f t="shared" si="3"/>
        <v>2.1894272672836586</v>
      </c>
      <c r="I181" s="51">
        <f t="shared" si="3"/>
        <v>2.327792316262422</v>
      </c>
      <c r="J181" s="52">
        <f t="shared" si="3"/>
        <v>2.517648013618806</v>
      </c>
      <c r="K181" s="221">
        <f t="shared" si="3"/>
        <v>2.831359554055978</v>
      </c>
      <c r="L181" s="53">
        <f t="shared" si="3"/>
        <v>3.1352062446246034</v>
      </c>
    </row>
    <row r="182" spans="1:12" ht="12.75">
      <c r="A182" s="140">
        <v>22</v>
      </c>
      <c r="B182" s="52">
        <f t="shared" si="3"/>
        <v>1.717144335439826</v>
      </c>
      <c r="C182" s="51">
        <f t="shared" si="3"/>
        <v>1.7734468642639767</v>
      </c>
      <c r="D182" s="52">
        <f t="shared" si="3"/>
        <v>1.8354165626837595</v>
      </c>
      <c r="E182" s="51">
        <f t="shared" si="3"/>
        <v>1.9045242815574621</v>
      </c>
      <c r="F182" s="52">
        <f t="shared" si="3"/>
        <v>1.9829108635015942</v>
      </c>
      <c r="G182" s="218">
        <f t="shared" si="3"/>
        <v>2.0738730583156064</v>
      </c>
      <c r="H182" s="52">
        <f t="shared" si="3"/>
        <v>2.18289264583065</v>
      </c>
      <c r="I182" s="51">
        <f t="shared" si="3"/>
        <v>2.320159566617696</v>
      </c>
      <c r="J182" s="52">
        <f t="shared" si="3"/>
        <v>2.508324549844298</v>
      </c>
      <c r="K182" s="221">
        <f t="shared" si="3"/>
        <v>2.818756055685423</v>
      </c>
      <c r="L182" s="53">
        <f t="shared" si="3"/>
        <v>3.1188242058751436</v>
      </c>
    </row>
    <row r="183" spans="1:12" ht="12.75">
      <c r="A183" s="140">
        <v>23</v>
      </c>
      <c r="B183" s="52">
        <f t="shared" si="3"/>
        <v>1.7138715170749599</v>
      </c>
      <c r="C183" s="51">
        <f t="shared" si="3"/>
        <v>1.769907260580709</v>
      </c>
      <c r="D183" s="52">
        <f t="shared" si="3"/>
        <v>1.831566603278152</v>
      </c>
      <c r="E183" s="51">
        <f t="shared" si="3"/>
        <v>1.9003069984335959</v>
      </c>
      <c r="F183" s="52">
        <f t="shared" si="3"/>
        <v>1.9782491525327681</v>
      </c>
      <c r="G183" s="218">
        <f t="shared" si="3"/>
        <v>2.068657598610539</v>
      </c>
      <c r="H183" s="52">
        <f t="shared" si="3"/>
        <v>2.1769581062837817</v>
      </c>
      <c r="I183" s="51">
        <f t="shared" si="3"/>
        <v>2.3132309468569465</v>
      </c>
      <c r="J183" s="52">
        <f t="shared" si="3"/>
        <v>2.499866735718629</v>
      </c>
      <c r="K183" s="221">
        <f t="shared" si="3"/>
        <v>2.807335677788103</v>
      </c>
      <c r="L183" s="53">
        <f t="shared" si="3"/>
        <v>3.103996961920262</v>
      </c>
    </row>
    <row r="184" spans="1:12" ht="12.75">
      <c r="A184" s="140">
        <v>24</v>
      </c>
      <c r="B184" s="52">
        <f t="shared" si="3"/>
        <v>1.710882066733471</v>
      </c>
      <c r="C184" s="51">
        <f t="shared" si="3"/>
        <v>1.766674646955718</v>
      </c>
      <c r="D184" s="52">
        <f t="shared" si="3"/>
        <v>1.8280511522716654</v>
      </c>
      <c r="E184" s="51">
        <f t="shared" si="3"/>
        <v>1.896456886115562</v>
      </c>
      <c r="F184" s="52">
        <f t="shared" si="3"/>
        <v>1.9739942595534181</v>
      </c>
      <c r="G184" s="218">
        <f t="shared" si="3"/>
        <v>2.063898547318068</v>
      </c>
      <c r="H184" s="52">
        <f t="shared" si="3"/>
        <v>2.1715446698513503</v>
      </c>
      <c r="I184" s="51">
        <f t="shared" si="3"/>
        <v>2.306913388957102</v>
      </c>
      <c r="J184" s="52">
        <f t="shared" si="3"/>
        <v>2.4921594685663067</v>
      </c>
      <c r="K184" s="221">
        <f t="shared" si="3"/>
        <v>2.7969394976065445</v>
      </c>
      <c r="L184" s="53">
        <f t="shared" si="3"/>
        <v>3.090513547229614</v>
      </c>
    </row>
    <row r="185" spans="1:12" ht="12.75">
      <c r="A185" s="140">
        <v>25</v>
      </c>
      <c r="B185" s="52">
        <f t="shared" si="3"/>
        <v>1.7081407452327646</v>
      </c>
      <c r="C185" s="51">
        <f t="shared" si="3"/>
        <v>1.7637107596324633</v>
      </c>
      <c r="D185" s="52">
        <f t="shared" si="3"/>
        <v>1.8248284453166659</v>
      </c>
      <c r="E185" s="51">
        <f t="shared" si="3"/>
        <v>1.8929280143319152</v>
      </c>
      <c r="F185" s="52">
        <f t="shared" si="3"/>
        <v>1.9700952103987497</v>
      </c>
      <c r="G185" s="218">
        <f t="shared" si="3"/>
        <v>2.059538535658591</v>
      </c>
      <c r="H185" s="52">
        <f t="shared" si="3"/>
        <v>2.16658662703112</v>
      </c>
      <c r="I185" s="51">
        <f t="shared" si="3"/>
        <v>2.3011295237000198</v>
      </c>
      <c r="J185" s="52">
        <f t="shared" si="3"/>
        <v>2.485107169908975</v>
      </c>
      <c r="K185" s="221">
        <f t="shared" si="3"/>
        <v>2.7874358052060124</v>
      </c>
      <c r="L185" s="53">
        <f t="shared" si="3"/>
        <v>3.0781994587573625</v>
      </c>
    </row>
    <row r="186" spans="1:12" ht="12.75">
      <c r="A186" s="140"/>
      <c r="B186" s="52"/>
      <c r="C186" s="51"/>
      <c r="D186" s="52"/>
      <c r="E186" s="51"/>
      <c r="F186" s="52"/>
      <c r="G186" s="218"/>
      <c r="H186" s="52"/>
      <c r="I186" s="51"/>
      <c r="J186" s="52"/>
      <c r="K186" s="221"/>
      <c r="L186" s="53"/>
    </row>
    <row r="187" spans="1:12" ht="12.75">
      <c r="A187" s="140">
        <v>35</v>
      </c>
      <c r="B187" s="52">
        <f aca="true" t="shared" si="4" ref="B187:L191">TINV(B$156,$A187)</f>
        <v>1.6895724395467924</v>
      </c>
      <c r="C187" s="51">
        <f t="shared" si="4"/>
        <v>1.7436454510045651</v>
      </c>
      <c r="D187" s="52">
        <f t="shared" si="4"/>
        <v>1.8030237045481856</v>
      </c>
      <c r="E187" s="51">
        <f t="shared" si="4"/>
        <v>1.8690676304999405</v>
      </c>
      <c r="F187" s="52">
        <f t="shared" si="4"/>
        <v>1.9437519537028995</v>
      </c>
      <c r="G187" s="218">
        <f t="shared" si="4"/>
        <v>2.030107915448312</v>
      </c>
      <c r="H187" s="52">
        <f t="shared" si="4"/>
        <v>2.133156597668581</v>
      </c>
      <c r="I187" s="51">
        <f t="shared" si="4"/>
        <v>2.262187768108957</v>
      </c>
      <c r="J187" s="52">
        <f t="shared" si="4"/>
        <v>2.4377225276433396</v>
      </c>
      <c r="K187" s="221">
        <f t="shared" si="4"/>
        <v>2.723805585928967</v>
      </c>
      <c r="L187" s="53">
        <f t="shared" si="4"/>
        <v>2.99604660547932</v>
      </c>
    </row>
    <row r="188" spans="1:12" ht="12.75">
      <c r="A188" s="140">
        <f>A187+5</f>
        <v>40</v>
      </c>
      <c r="B188" s="52">
        <f t="shared" si="4"/>
        <v>1.6838510138074252</v>
      </c>
      <c r="C188" s="51">
        <f t="shared" si="4"/>
        <v>1.7374664708462393</v>
      </c>
      <c r="D188" s="52">
        <f t="shared" si="4"/>
        <v>1.7963135574999756</v>
      </c>
      <c r="E188" s="51">
        <f t="shared" si="4"/>
        <v>1.8617304962906398</v>
      </c>
      <c r="F188" s="52">
        <f t="shared" si="4"/>
        <v>1.935658479857869</v>
      </c>
      <c r="G188" s="218">
        <f t="shared" si="4"/>
        <v>2.021075369850448</v>
      </c>
      <c r="H188" s="52">
        <f t="shared" si="4"/>
        <v>2.1229098105933453</v>
      </c>
      <c r="I188" s="51">
        <f t="shared" si="4"/>
        <v>2.250271372098962</v>
      </c>
      <c r="J188" s="52">
        <f t="shared" si="4"/>
        <v>2.4232567744103797</v>
      </c>
      <c r="K188" s="221">
        <f t="shared" si="4"/>
        <v>2.704459262279225</v>
      </c>
      <c r="L188" s="53">
        <f t="shared" si="4"/>
        <v>2.9711712852544103</v>
      </c>
    </row>
    <row r="189" spans="1:12" ht="12.75">
      <c r="A189" s="140">
        <f aca="true" t="shared" si="5" ref="A189:A209">A188+5</f>
        <v>45</v>
      </c>
      <c r="B189" s="52">
        <f t="shared" si="4"/>
        <v>1.679427393128674</v>
      </c>
      <c r="C189" s="51">
        <f t="shared" si="4"/>
        <v>1.7326902824322121</v>
      </c>
      <c r="D189" s="52">
        <f t="shared" si="4"/>
        <v>1.7911282796026664</v>
      </c>
      <c r="E189" s="51">
        <f t="shared" si="4"/>
        <v>1.8560625361875496</v>
      </c>
      <c r="F189" s="52">
        <f t="shared" si="4"/>
        <v>1.929408606737796</v>
      </c>
      <c r="G189" s="218">
        <f t="shared" si="4"/>
        <v>2.0141033592669686</v>
      </c>
      <c r="H189" s="52">
        <f t="shared" si="4"/>
        <v>2.1150048121972755</v>
      </c>
      <c r="I189" s="51">
        <f t="shared" si="4"/>
        <v>2.241084780592961</v>
      </c>
      <c r="J189" s="52">
        <f t="shared" si="4"/>
        <v>2.4121158685048636</v>
      </c>
      <c r="K189" s="221">
        <f t="shared" si="4"/>
        <v>2.689585012019566</v>
      </c>
      <c r="L189" s="53">
        <f t="shared" si="4"/>
        <v>2.9520791140651266</v>
      </c>
    </row>
    <row r="190" spans="1:12" ht="12.75">
      <c r="A190" s="140">
        <f t="shared" si="5"/>
        <v>50</v>
      </c>
      <c r="B190" s="52">
        <f t="shared" si="4"/>
        <v>1.675905025642706</v>
      </c>
      <c r="C190" s="51">
        <f t="shared" si="4"/>
        <v>1.7288879303617741</v>
      </c>
      <c r="D190" s="52">
        <f t="shared" si="4"/>
        <v>1.7870012138582307</v>
      </c>
      <c r="E190" s="51">
        <f t="shared" si="4"/>
        <v>1.8515523814020702</v>
      </c>
      <c r="F190" s="52">
        <f t="shared" si="4"/>
        <v>1.9244368355824628</v>
      </c>
      <c r="G190" s="218">
        <f t="shared" si="4"/>
        <v>2.0085590721432576</v>
      </c>
      <c r="H190" s="52">
        <f t="shared" si="4"/>
        <v>2.108721263662347</v>
      </c>
      <c r="I190" s="51">
        <f t="shared" si="4"/>
        <v>2.2337865259729828</v>
      </c>
      <c r="J190" s="52">
        <f t="shared" si="4"/>
        <v>2.4032719068886133</v>
      </c>
      <c r="K190" s="221">
        <f t="shared" si="4"/>
        <v>2.6777932611413595</v>
      </c>
      <c r="L190" s="53">
        <f t="shared" si="4"/>
        <v>2.936964083135141</v>
      </c>
    </row>
    <row r="191" spans="1:12" ht="12.75">
      <c r="A191" s="140">
        <f t="shared" si="5"/>
        <v>55</v>
      </c>
      <c r="B191" s="52">
        <f t="shared" si="4"/>
        <v>1.673033965771923</v>
      </c>
      <c r="C191" s="51">
        <f t="shared" si="4"/>
        <v>1.7257891503001588</v>
      </c>
      <c r="D191" s="52">
        <f t="shared" si="4"/>
        <v>1.783638378645064</v>
      </c>
      <c r="E191" s="51">
        <f t="shared" si="4"/>
        <v>1.8478781755886198</v>
      </c>
      <c r="F191" s="52">
        <f t="shared" si="4"/>
        <v>1.9203875279963913</v>
      </c>
      <c r="G191" s="218">
        <f t="shared" si="4"/>
        <v>2.004044769377847</v>
      </c>
      <c r="H191" s="52">
        <f t="shared" si="4"/>
        <v>2.103606746128989</v>
      </c>
      <c r="I191" s="51">
        <f t="shared" si="4"/>
        <v>2.227848747220797</v>
      </c>
      <c r="J191" s="52">
        <f t="shared" si="4"/>
        <v>2.3960810399454093</v>
      </c>
      <c r="K191" s="221">
        <f t="shared" si="4"/>
        <v>2.668215976073597</v>
      </c>
      <c r="L191" s="53">
        <f t="shared" si="4"/>
        <v>2.9247010339353894</v>
      </c>
    </row>
    <row r="192" spans="1:12" ht="12.75">
      <c r="A192" s="140"/>
      <c r="B192" s="52"/>
      <c r="C192" s="51"/>
      <c r="D192" s="52"/>
      <c r="E192" s="51"/>
      <c r="F192" s="52"/>
      <c r="G192" s="218"/>
      <c r="H192" s="52"/>
      <c r="I192" s="51"/>
      <c r="J192" s="52"/>
      <c r="K192" s="221"/>
      <c r="L192" s="53"/>
    </row>
    <row r="193" spans="1:12" ht="12.75">
      <c r="A193" s="140">
        <f>A191+5</f>
        <v>60</v>
      </c>
      <c r="B193" s="52">
        <f aca="true" t="shared" si="6" ref="B193:L195">TINV(B$156,$A193)</f>
        <v>1.6706488653884</v>
      </c>
      <c r="C193" s="51">
        <f t="shared" si="6"/>
        <v>1.723215210844705</v>
      </c>
      <c r="D193" s="52">
        <f t="shared" si="6"/>
        <v>1.7808455212515097</v>
      </c>
      <c r="E193" s="51">
        <f t="shared" si="6"/>
        <v>1.8448272785176671</v>
      </c>
      <c r="F193" s="52">
        <f t="shared" si="6"/>
        <v>1.9170257671670714</v>
      </c>
      <c r="G193" s="218">
        <f t="shared" si="6"/>
        <v>2.000297804329535</v>
      </c>
      <c r="H193" s="52">
        <f t="shared" si="6"/>
        <v>2.099362815141501</v>
      </c>
      <c r="I193" s="51">
        <f t="shared" si="6"/>
        <v>2.2229234683076253</v>
      </c>
      <c r="J193" s="52">
        <f t="shared" si="6"/>
        <v>2.3901194570284554</v>
      </c>
      <c r="K193" s="221">
        <f t="shared" si="6"/>
        <v>2.6602830137229336</v>
      </c>
      <c r="L193" s="53">
        <f t="shared" si="6"/>
        <v>2.914552571927932</v>
      </c>
    </row>
    <row r="194" spans="1:12" ht="12.75">
      <c r="A194" s="140">
        <f t="shared" si="5"/>
        <v>65</v>
      </c>
      <c r="B194" s="52">
        <f t="shared" si="6"/>
        <v>1.668635976332697</v>
      </c>
      <c r="C194" s="51">
        <f t="shared" si="6"/>
        <v>1.7210431899844427</v>
      </c>
      <c r="D194" s="52">
        <f t="shared" si="6"/>
        <v>1.7784890595200094</v>
      </c>
      <c r="E194" s="51">
        <f t="shared" si="6"/>
        <v>1.8422534289005994</v>
      </c>
      <c r="F194" s="52">
        <f t="shared" si="6"/>
        <v>1.914190155765925</v>
      </c>
      <c r="G194" s="218">
        <f t="shared" si="6"/>
        <v>1.9971378866881433</v>
      </c>
      <c r="H194" s="52">
        <f t="shared" si="6"/>
        <v>2.095784638456257</v>
      </c>
      <c r="I194" s="51">
        <f t="shared" si="6"/>
        <v>2.2187720993951894</v>
      </c>
      <c r="J194" s="52">
        <f t="shared" si="6"/>
        <v>2.385096796909819</v>
      </c>
      <c r="K194" s="221">
        <f t="shared" si="6"/>
        <v>2.653604451474779</v>
      </c>
      <c r="L194" s="53">
        <f t="shared" si="6"/>
        <v>2.906015282756658</v>
      </c>
    </row>
    <row r="195" spans="1:12" ht="12.75">
      <c r="A195" s="140">
        <f t="shared" si="5"/>
        <v>70</v>
      </c>
      <c r="B195" s="52">
        <f t="shared" si="6"/>
        <v>1.6669144795421262</v>
      </c>
      <c r="C195" s="51">
        <f t="shared" si="6"/>
        <v>1.7191858285844277</v>
      </c>
      <c r="D195" s="52">
        <f t="shared" si="6"/>
        <v>1.7764741270712374</v>
      </c>
      <c r="E195" s="51">
        <f t="shared" si="6"/>
        <v>1.8400528791367985</v>
      </c>
      <c r="F195" s="52">
        <f t="shared" si="6"/>
        <v>1.9117661437287792</v>
      </c>
      <c r="G195" s="218">
        <f t="shared" si="6"/>
        <v>1.9944370858696794</v>
      </c>
      <c r="H195" s="52">
        <f t="shared" si="6"/>
        <v>2.092726963689713</v>
      </c>
      <c r="I195" s="51">
        <f t="shared" si="6"/>
        <v>2.2152255357560646</v>
      </c>
      <c r="J195" s="52">
        <f t="shared" si="6"/>
        <v>2.3808074604412797</v>
      </c>
      <c r="K195" s="221">
        <f t="shared" si="6"/>
        <v>2.6479046030491853</v>
      </c>
      <c r="L195" s="53">
        <f t="shared" si="6"/>
        <v>2.8987337699011206</v>
      </c>
    </row>
    <row r="196" spans="1:12" ht="12.75">
      <c r="A196" s="140">
        <f t="shared" si="5"/>
        <v>75</v>
      </c>
      <c r="B196" s="52">
        <f aca="true" t="shared" si="7" ref="B196:L197">TINV(B$156,$A196)</f>
        <v>1.6654253738095788</v>
      </c>
      <c r="C196" s="51">
        <f t="shared" si="7"/>
        <v>1.7175792851673752</v>
      </c>
      <c r="D196" s="52">
        <f t="shared" si="7"/>
        <v>1.7747314953941187</v>
      </c>
      <c r="E196" s="51">
        <f t="shared" si="7"/>
        <v>1.8381499112811284</v>
      </c>
      <c r="F196" s="52">
        <f t="shared" si="7"/>
        <v>1.9096701816752377</v>
      </c>
      <c r="G196" s="218">
        <f t="shared" si="7"/>
        <v>1.9921021237820233</v>
      </c>
      <c r="H196" s="52">
        <f t="shared" si="7"/>
        <v>2.0900839255259385</v>
      </c>
      <c r="I196" s="51">
        <f t="shared" si="7"/>
        <v>2.2121605916898854</v>
      </c>
      <c r="J196" s="52">
        <f t="shared" si="7"/>
        <v>2.3771017873599956</v>
      </c>
      <c r="K196" s="221">
        <f t="shared" si="7"/>
        <v>2.642983043483256</v>
      </c>
      <c r="L196" s="53">
        <f t="shared" si="7"/>
        <v>2.8924499865940074</v>
      </c>
    </row>
    <row r="197" spans="1:12" ht="12.75">
      <c r="A197" s="140">
        <f t="shared" si="5"/>
        <v>80</v>
      </c>
      <c r="B197" s="52">
        <f t="shared" si="7"/>
        <v>1.6641245790775119</v>
      </c>
      <c r="C197" s="51">
        <f t="shared" si="7"/>
        <v>1.7161760017704188</v>
      </c>
      <c r="D197" s="52">
        <f t="shared" si="7"/>
        <v>1.7732094614162124</v>
      </c>
      <c r="E197" s="51">
        <f t="shared" si="7"/>
        <v>1.8364879873187032</v>
      </c>
      <c r="F197" s="52">
        <f t="shared" si="7"/>
        <v>1.90783994402158</v>
      </c>
      <c r="G197" s="218">
        <f t="shared" si="7"/>
        <v>1.990063386642401</v>
      </c>
      <c r="H197" s="52">
        <f t="shared" si="7"/>
        <v>2.087776582063805</v>
      </c>
      <c r="I197" s="51">
        <f t="shared" si="7"/>
        <v>2.2094854061511517</v>
      </c>
      <c r="J197" s="52">
        <f t="shared" si="7"/>
        <v>2.3738682447633437</v>
      </c>
      <c r="K197" s="221">
        <f t="shared" si="7"/>
        <v>2.638690591279497</v>
      </c>
      <c r="L197" s="53">
        <f t="shared" si="7"/>
        <v>2.8869720443683784</v>
      </c>
    </row>
    <row r="198" spans="1:12" ht="12.75">
      <c r="A198" s="140"/>
      <c r="B198" s="52"/>
      <c r="C198" s="51"/>
      <c r="D198" s="52"/>
      <c r="E198" s="51"/>
      <c r="F198" s="52"/>
      <c r="G198" s="218"/>
      <c r="H198" s="52"/>
      <c r="I198" s="51"/>
      <c r="J198" s="52"/>
      <c r="K198" s="221"/>
      <c r="L198" s="53"/>
    </row>
    <row r="199" spans="1:12" ht="12.75">
      <c r="A199" s="140">
        <f>A197+5</f>
        <v>85</v>
      </c>
      <c r="B199" s="52">
        <f aca="true" t="shared" si="8" ref="B199:L209">TINV(B$156,$A199)</f>
        <v>1.662978500190127</v>
      </c>
      <c r="C199" s="51">
        <f t="shared" si="8"/>
        <v>1.7149396997869837</v>
      </c>
      <c r="D199" s="52">
        <f t="shared" si="8"/>
        <v>1.7718686841884415</v>
      </c>
      <c r="E199" s="51">
        <f t="shared" si="8"/>
        <v>1.8350240380342404</v>
      </c>
      <c r="F199" s="52">
        <f t="shared" si="8"/>
        <v>1.9062278427705124</v>
      </c>
      <c r="G199" s="218">
        <f t="shared" si="8"/>
        <v>1.9882678684396424</v>
      </c>
      <c r="H199" s="52">
        <f t="shared" si="8"/>
        <v>2.085744740657172</v>
      </c>
      <c r="I199" s="51">
        <f t="shared" si="8"/>
        <v>2.207130081599419</v>
      </c>
      <c r="J199" s="52">
        <f t="shared" si="8"/>
        <v>2.3710220133180107</v>
      </c>
      <c r="K199" s="221">
        <f t="shared" si="8"/>
        <v>2.6349138465565556</v>
      </c>
      <c r="L199" s="53">
        <f t="shared" si="8"/>
        <v>2.8821542906330704</v>
      </c>
    </row>
    <row r="200" spans="1:12" ht="12.75">
      <c r="A200" s="140">
        <f t="shared" si="5"/>
        <v>90</v>
      </c>
      <c r="B200" s="52">
        <f t="shared" si="8"/>
        <v>1.661961084518806</v>
      </c>
      <c r="C200" s="51">
        <f t="shared" si="8"/>
        <v>1.713842249099986</v>
      </c>
      <c r="D200" s="52">
        <f t="shared" si="8"/>
        <v>1.770678523989873</v>
      </c>
      <c r="E200" s="51">
        <f t="shared" si="8"/>
        <v>1.83372467781391</v>
      </c>
      <c r="F200" s="52">
        <f t="shared" si="8"/>
        <v>1.9047971024120027</v>
      </c>
      <c r="G200" s="218">
        <f t="shared" si="8"/>
        <v>1.9866744972387487</v>
      </c>
      <c r="H200" s="52">
        <f t="shared" si="8"/>
        <v>2.0839418636554807</v>
      </c>
      <c r="I200" s="51">
        <f t="shared" si="8"/>
        <v>2.205040490367633</v>
      </c>
      <c r="J200" s="52">
        <f t="shared" si="8"/>
        <v>2.36849744179118</v>
      </c>
      <c r="K200" s="221">
        <f t="shared" si="8"/>
        <v>2.6315651592582574</v>
      </c>
      <c r="L200" s="53">
        <f t="shared" si="8"/>
        <v>2.8778841756582993</v>
      </c>
    </row>
    <row r="201" spans="1:12" ht="12.75">
      <c r="A201" s="140">
        <f t="shared" si="5"/>
        <v>95</v>
      </c>
      <c r="B201" s="52">
        <f t="shared" si="8"/>
        <v>1.661051817766226</v>
      </c>
      <c r="C201" s="51">
        <f t="shared" si="8"/>
        <v>1.7128615687821767</v>
      </c>
      <c r="D201" s="52">
        <f t="shared" si="8"/>
        <v>1.7696149845836242</v>
      </c>
      <c r="E201" s="51">
        <f t="shared" si="8"/>
        <v>1.832563628005523</v>
      </c>
      <c r="F201" s="52">
        <f t="shared" si="8"/>
        <v>1.9035187491360093</v>
      </c>
      <c r="G201" s="218">
        <f t="shared" si="8"/>
        <v>1.985250955636591</v>
      </c>
      <c r="H201" s="52">
        <f t="shared" si="8"/>
        <v>2.0823313145651197</v>
      </c>
      <c r="I201" s="51">
        <f t="shared" si="8"/>
        <v>2.20317406493803</v>
      </c>
      <c r="J201" s="52">
        <f t="shared" si="8"/>
        <v>2.366242950350931</v>
      </c>
      <c r="K201" s="221">
        <f t="shared" si="8"/>
        <v>2.628575663828107</v>
      </c>
      <c r="L201" s="53">
        <f t="shared" si="8"/>
        <v>2.874073354908373</v>
      </c>
    </row>
    <row r="202" spans="1:12" ht="12.75">
      <c r="A202" s="140">
        <f t="shared" si="5"/>
        <v>100</v>
      </c>
      <c r="B202" s="52">
        <f t="shared" si="8"/>
        <v>1.6602343265745434</v>
      </c>
      <c r="C202" s="51">
        <f t="shared" si="8"/>
        <v>1.7119798566339544</v>
      </c>
      <c r="D202" s="52">
        <f t="shared" si="8"/>
        <v>1.7686588802905265</v>
      </c>
      <c r="E202" s="51">
        <f t="shared" si="8"/>
        <v>1.831519921406628</v>
      </c>
      <c r="F202" s="52">
        <f t="shared" si="8"/>
        <v>1.9023696686375753</v>
      </c>
      <c r="G202" s="218">
        <f t="shared" si="8"/>
        <v>1.9839714662943697</v>
      </c>
      <c r="H202" s="52">
        <f t="shared" si="8"/>
        <v>2.0808838770832505</v>
      </c>
      <c r="I202" s="51">
        <f t="shared" si="8"/>
        <v>2.2014968683431846</v>
      </c>
      <c r="J202" s="52">
        <f t="shared" si="8"/>
        <v>2.3642173559970434</v>
      </c>
      <c r="K202" s="221">
        <f t="shared" si="8"/>
        <v>2.625890513865742</v>
      </c>
      <c r="L202" s="53">
        <f t="shared" si="8"/>
        <v>2.870651514614482</v>
      </c>
    </row>
    <row r="203" spans="1:12" ht="12.75">
      <c r="A203" s="140">
        <f t="shared" si="5"/>
        <v>105</v>
      </c>
      <c r="B203" s="52">
        <f t="shared" si="8"/>
        <v>1.6594953838965147</v>
      </c>
      <c r="C203" s="51">
        <f t="shared" si="8"/>
        <v>1.711182895129753</v>
      </c>
      <c r="D203" s="52">
        <f t="shared" si="8"/>
        <v>1.7677947150339293</v>
      </c>
      <c r="E203" s="51">
        <f t="shared" si="8"/>
        <v>1.830576624902485</v>
      </c>
      <c r="F203" s="52">
        <f t="shared" si="8"/>
        <v>1.9013311961974804</v>
      </c>
      <c r="G203" s="218">
        <f t="shared" si="8"/>
        <v>1.9828152172647813</v>
      </c>
      <c r="H203" s="52">
        <f t="shared" si="8"/>
        <v>2.079575967128501</v>
      </c>
      <c r="I203" s="51">
        <f t="shared" si="8"/>
        <v>2.1999815124672617</v>
      </c>
      <c r="J203" s="52">
        <f t="shared" si="8"/>
        <v>2.362387503846305</v>
      </c>
      <c r="K203" s="221">
        <f t="shared" si="8"/>
        <v>2.6234654877182715</v>
      </c>
      <c r="L203" s="53">
        <f t="shared" si="8"/>
        <v>2.8675619954667546</v>
      </c>
    </row>
    <row r="204" spans="1:12" ht="12.75">
      <c r="A204" s="140"/>
      <c r="B204" s="52"/>
      <c r="C204" s="51"/>
      <c r="D204" s="52"/>
      <c r="E204" s="51"/>
      <c r="F204" s="52"/>
      <c r="G204" s="218"/>
      <c r="H204" s="52"/>
      <c r="I204" s="51"/>
      <c r="J204" s="52"/>
      <c r="K204" s="221"/>
      <c r="L204" s="53"/>
    </row>
    <row r="205" spans="1:12" ht="12.75">
      <c r="A205" s="140">
        <f>A203+5</f>
        <v>110</v>
      </c>
      <c r="B205" s="52">
        <f t="shared" si="8"/>
        <v>1.658824187904071</v>
      </c>
      <c r="C205" s="51">
        <f t="shared" si="8"/>
        <v>1.7104590254211764</v>
      </c>
      <c r="D205" s="52">
        <f t="shared" si="8"/>
        <v>1.7670098361073658</v>
      </c>
      <c r="E205" s="51">
        <f t="shared" si="8"/>
        <v>1.8297199138139946</v>
      </c>
      <c r="F205" s="52">
        <f t="shared" si="8"/>
        <v>1.900388095168629</v>
      </c>
      <c r="G205" s="218">
        <f t="shared" si="8"/>
        <v>1.9817652213721746</v>
      </c>
      <c r="H205" s="52">
        <f t="shared" si="8"/>
        <v>2.078388338081922</v>
      </c>
      <c r="I205" s="51">
        <f t="shared" si="8"/>
        <v>2.1986056511278536</v>
      </c>
      <c r="J205" s="52">
        <f t="shared" si="8"/>
        <v>2.3607263296863525</v>
      </c>
      <c r="K205" s="221">
        <f t="shared" si="8"/>
        <v>2.621264534712928</v>
      </c>
      <c r="L205" s="53">
        <f t="shared" si="8"/>
        <v>2.8647586318269376</v>
      </c>
    </row>
    <row r="206" spans="1:12" ht="12.75">
      <c r="A206" s="140">
        <f t="shared" si="5"/>
        <v>115</v>
      </c>
      <c r="B206" s="52">
        <f t="shared" si="8"/>
        <v>1.6582118305211169</v>
      </c>
      <c r="C206" s="51">
        <f t="shared" si="8"/>
        <v>1.7097986333504362</v>
      </c>
      <c r="D206" s="52">
        <f t="shared" si="8"/>
        <v>1.7662938106289467</v>
      </c>
      <c r="E206" s="51">
        <f t="shared" si="8"/>
        <v>1.8289383899343443</v>
      </c>
      <c r="F206" s="52">
        <f t="shared" si="8"/>
        <v>1.899527804518912</v>
      </c>
      <c r="G206" s="218">
        <f t="shared" si="8"/>
        <v>1.9808074761938923</v>
      </c>
      <c r="H206" s="52">
        <f t="shared" si="8"/>
        <v>2.0773051274919467</v>
      </c>
      <c r="I206" s="51">
        <f t="shared" si="8"/>
        <v>2.197350870935754</v>
      </c>
      <c r="J206" s="52">
        <f t="shared" si="8"/>
        <v>2.3592115386517856</v>
      </c>
      <c r="K206" s="221">
        <f t="shared" si="8"/>
        <v>2.619257971362047</v>
      </c>
      <c r="L206" s="53">
        <f t="shared" si="8"/>
        <v>2.8622034300354313</v>
      </c>
    </row>
    <row r="207" spans="1:12" ht="12.75">
      <c r="A207" s="140">
        <f t="shared" si="5"/>
        <v>120</v>
      </c>
      <c r="B207" s="52">
        <f t="shared" si="8"/>
        <v>1.6576508998454447</v>
      </c>
      <c r="C207" s="51">
        <f t="shared" si="8"/>
        <v>1.709193720046334</v>
      </c>
      <c r="D207" s="52">
        <f t="shared" si="8"/>
        <v>1.765637959189179</v>
      </c>
      <c r="E207" s="51">
        <f t="shared" si="8"/>
        <v>1.8282226246645834</v>
      </c>
      <c r="F207" s="52">
        <f t="shared" si="8"/>
        <v>1.8987398762313048</v>
      </c>
      <c r="G207" s="218">
        <f t="shared" si="8"/>
        <v>1.9799303810037054</v>
      </c>
      <c r="H207" s="52">
        <f t="shared" si="8"/>
        <v>2.0763131446070666</v>
      </c>
      <c r="I207" s="51">
        <f t="shared" si="8"/>
        <v>2.1962018625978112</v>
      </c>
      <c r="J207" s="52">
        <f t="shared" si="8"/>
        <v>2.357824599005217</v>
      </c>
      <c r="K207" s="221">
        <f t="shared" si="8"/>
        <v>2.6174211351785717</v>
      </c>
      <c r="L207" s="53">
        <f t="shared" si="8"/>
        <v>2.859864836960192</v>
      </c>
    </row>
    <row r="208" spans="1:12" ht="12.75">
      <c r="A208" s="140">
        <f t="shared" si="5"/>
        <v>125</v>
      </c>
      <c r="B208" s="52">
        <f t="shared" si="8"/>
        <v>1.6571351786935744</v>
      </c>
      <c r="C208" s="51">
        <f t="shared" si="8"/>
        <v>1.7086375763687687</v>
      </c>
      <c r="D208" s="52">
        <f t="shared" si="8"/>
        <v>1.7650350023249253</v>
      </c>
      <c r="E208" s="51">
        <f t="shared" si="8"/>
        <v>1.8275645629888024</v>
      </c>
      <c r="F208" s="52">
        <f t="shared" si="8"/>
        <v>1.8980155489296746</v>
      </c>
      <c r="G208" s="218">
        <f t="shared" si="8"/>
        <v>1.979124083752387</v>
      </c>
      <c r="H208" s="52">
        <f t="shared" si="8"/>
        <v>2.075401330626547</v>
      </c>
      <c r="I208" s="51">
        <f t="shared" si="8"/>
        <v>2.195145793283082</v>
      </c>
      <c r="J208" s="52">
        <f t="shared" si="8"/>
        <v>2.3565499803422645</v>
      </c>
      <c r="K208" s="221">
        <f t="shared" si="8"/>
        <v>2.6157333661613373</v>
      </c>
      <c r="L208" s="53">
        <f t="shared" si="8"/>
        <v>2.8577164308482406</v>
      </c>
    </row>
    <row r="209" spans="1:12" ht="12.75">
      <c r="A209" s="142">
        <f t="shared" si="5"/>
        <v>130</v>
      </c>
      <c r="B209" s="56">
        <f t="shared" si="8"/>
        <v>1.656659413209573</v>
      </c>
      <c r="C209" s="55">
        <f t="shared" si="8"/>
        <v>1.708124533042389</v>
      </c>
      <c r="D209" s="56">
        <f t="shared" si="8"/>
        <v>1.7644787892080633</v>
      </c>
      <c r="E209" s="55">
        <f t="shared" si="8"/>
        <v>1.8269575365622006</v>
      </c>
      <c r="F209" s="56">
        <f t="shared" si="8"/>
        <v>1.8973474207406507</v>
      </c>
      <c r="G209" s="219">
        <f t="shared" si="8"/>
        <v>1.978380378208128</v>
      </c>
      <c r="H209" s="56">
        <f t="shared" si="8"/>
        <v>2.0745603447175043</v>
      </c>
      <c r="I209" s="55">
        <f t="shared" si="8"/>
        <v>2.1941718253516855</v>
      </c>
      <c r="J209" s="56">
        <f t="shared" si="8"/>
        <v>2.3553745696479282</v>
      </c>
      <c r="K209" s="222">
        <f t="shared" si="8"/>
        <v>2.6141772265313357</v>
      </c>
      <c r="L209" s="57">
        <f t="shared" si="8"/>
        <v>2.8557359190131235</v>
      </c>
    </row>
    <row r="210" spans="2:12" ht="12.75">
      <c r="B210" s="135"/>
      <c r="C210" s="135"/>
      <c r="D210" s="135"/>
      <c r="E210" s="135"/>
      <c r="F210" s="135"/>
      <c r="G210" s="135"/>
      <c r="H210" s="135"/>
      <c r="I210" s="135"/>
      <c r="J210" s="135"/>
      <c r="K210" s="135"/>
      <c r="L210" s="135"/>
    </row>
    <row r="211" spans="1:12" ht="12.75">
      <c r="A211" s="183"/>
      <c r="B211" s="223"/>
      <c r="C211" s="223"/>
      <c r="D211" s="223"/>
      <c r="E211" s="223"/>
      <c r="F211" s="223"/>
      <c r="G211" s="224"/>
      <c r="H211" s="223"/>
      <c r="I211" s="223"/>
      <c r="J211" s="223"/>
      <c r="K211" s="223"/>
      <c r="L211" s="135"/>
    </row>
    <row r="212" spans="1:12" ht="12.75">
      <c r="A212" s="183" t="s">
        <v>292</v>
      </c>
      <c r="B212" s="223"/>
      <c r="C212" s="223"/>
      <c r="D212" s="223"/>
      <c r="E212" s="223"/>
      <c r="F212" s="223"/>
      <c r="G212" s="223"/>
      <c r="H212" s="223"/>
      <c r="I212" s="223"/>
      <c r="J212" s="223"/>
      <c r="K212" s="223"/>
      <c r="L212" s="135"/>
    </row>
    <row r="213" spans="1:12" ht="12.75">
      <c r="A213" s="217" t="s">
        <v>50</v>
      </c>
      <c r="B213" s="234">
        <v>0.05</v>
      </c>
      <c r="C213" s="135"/>
      <c r="I213" s="135"/>
      <c r="J213" s="135"/>
      <c r="K213" s="135"/>
      <c r="L213" s="135"/>
    </row>
    <row r="214" spans="1:12" ht="12.75">
      <c r="A214" s="136"/>
      <c r="B214" s="226"/>
      <c r="C214" s="226"/>
      <c r="D214" s="135" t="s">
        <v>219</v>
      </c>
      <c r="E214" s="135"/>
      <c r="F214" s="135"/>
      <c r="G214" s="135"/>
      <c r="H214" s="135"/>
      <c r="I214" s="135"/>
      <c r="J214" s="135"/>
      <c r="K214" s="135"/>
      <c r="L214" s="135"/>
    </row>
    <row r="215" spans="1:25" ht="13.5" thickBot="1">
      <c r="A215" s="227" t="s">
        <v>220</v>
      </c>
      <c r="B215" s="228">
        <v>1</v>
      </c>
      <c r="C215" s="229">
        <v>2</v>
      </c>
      <c r="D215" s="230">
        <v>3</v>
      </c>
      <c r="E215" s="231">
        <v>4</v>
      </c>
      <c r="F215" s="230">
        <v>5</v>
      </c>
      <c r="G215" s="231">
        <v>6</v>
      </c>
      <c r="H215" s="230">
        <v>7</v>
      </c>
      <c r="I215" s="231">
        <v>8</v>
      </c>
      <c r="J215" s="230">
        <v>9</v>
      </c>
      <c r="K215" s="231">
        <v>10</v>
      </c>
      <c r="L215" s="230">
        <v>11</v>
      </c>
      <c r="M215" s="231">
        <v>12</v>
      </c>
      <c r="N215" s="230">
        <v>14</v>
      </c>
      <c r="O215" s="231">
        <v>16</v>
      </c>
      <c r="P215" s="230">
        <v>20</v>
      </c>
      <c r="Q215" s="231">
        <v>24</v>
      </c>
      <c r="R215" s="230">
        <v>30</v>
      </c>
      <c r="S215" s="231">
        <v>40</v>
      </c>
      <c r="T215" s="230">
        <v>50</v>
      </c>
      <c r="U215" s="231">
        <v>75</v>
      </c>
      <c r="V215" s="232">
        <v>100</v>
      </c>
      <c r="W215" s="233">
        <v>200</v>
      </c>
      <c r="X215" s="232">
        <v>500</v>
      </c>
      <c r="Y215" s="232">
        <v>99999</v>
      </c>
    </row>
    <row r="216" spans="1:25" ht="13.5" thickTop="1">
      <c r="A216" s="23">
        <v>1</v>
      </c>
      <c r="B216" s="51">
        <f aca="true" t="shared" si="9" ref="B216:B259">FINV($B$213,B$215,$A216)</f>
        <v>161.44763874199344</v>
      </c>
      <c r="C216" s="52">
        <f aca="true" t="shared" si="10" ref="C216:Y227">FINV($B$213,C$215,$A216)</f>
        <v>199.499999964785</v>
      </c>
      <c r="D216" s="51">
        <f t="shared" si="10"/>
        <v>215.7073453325313</v>
      </c>
      <c r="E216" s="52">
        <f t="shared" si="10"/>
        <v>224.58324058879344</v>
      </c>
      <c r="F216" s="51">
        <f t="shared" si="10"/>
        <v>230.16187807281722</v>
      </c>
      <c r="G216" s="52">
        <f t="shared" si="10"/>
        <v>233.98600031935916</v>
      </c>
      <c r="H216" s="51">
        <f t="shared" si="10"/>
        <v>236.76840024054434</v>
      </c>
      <c r="I216" s="52">
        <f t="shared" si="10"/>
        <v>238.88269476653278</v>
      </c>
      <c r="J216" s="51">
        <f t="shared" si="10"/>
        <v>240.54325467770445</v>
      </c>
      <c r="K216" s="52">
        <f t="shared" si="10"/>
        <v>241.8817472156665</v>
      </c>
      <c r="L216" s="51">
        <f t="shared" si="10"/>
        <v>242.9834581618831</v>
      </c>
      <c r="M216" s="52">
        <f t="shared" si="10"/>
        <v>243.90603845456263</v>
      </c>
      <c r="N216" s="51">
        <f t="shared" si="10"/>
        <v>245.36397718421784</v>
      </c>
      <c r="O216" s="52">
        <f t="shared" si="10"/>
        <v>246.46392224162872</v>
      </c>
      <c r="P216" s="51">
        <f t="shared" si="10"/>
        <v>248.01308205163963</v>
      </c>
      <c r="Q216" s="52">
        <f t="shared" si="10"/>
        <v>249.05177479855797</v>
      </c>
      <c r="R216" s="51">
        <f t="shared" si="10"/>
        <v>250.0951481545316</v>
      </c>
      <c r="S216" s="52">
        <f t="shared" si="10"/>
        <v>251.1431531005083</v>
      </c>
      <c r="T216" s="51">
        <f t="shared" si="10"/>
        <v>251.77415825418024</v>
      </c>
      <c r="U216" s="52">
        <f t="shared" si="10"/>
        <v>252.61804452104207</v>
      </c>
      <c r="V216" s="51">
        <f t="shared" si="10"/>
        <v>253.0410712392657</v>
      </c>
      <c r="W216" s="52">
        <f t="shared" si="10"/>
        <v>253.67695617208932</v>
      </c>
      <c r="X216" s="51">
        <f t="shared" si="10"/>
        <v>254.0592575252802</v>
      </c>
      <c r="Y216" s="51">
        <f t="shared" si="10"/>
        <v>254.3131678674893</v>
      </c>
    </row>
    <row r="217" spans="1:25" ht="12.75">
      <c r="A217" s="23">
        <v>2</v>
      </c>
      <c r="B217" s="51">
        <f t="shared" si="9"/>
        <v>18.512820511057093</v>
      </c>
      <c r="C217" s="52">
        <f t="shared" si="10"/>
        <v>18.999999999953275</v>
      </c>
      <c r="D217" s="51">
        <f t="shared" si="10"/>
        <v>19.164292127565375</v>
      </c>
      <c r="E217" s="52">
        <f t="shared" si="10"/>
        <v>19.246794344956285</v>
      </c>
      <c r="F217" s="51">
        <f t="shared" si="10"/>
        <v>19.29640965225417</v>
      </c>
      <c r="G217" s="52">
        <f t="shared" si="10"/>
        <v>19.32953401547175</v>
      </c>
      <c r="H217" s="51">
        <f t="shared" si="10"/>
        <v>19.35321753648168</v>
      </c>
      <c r="I217" s="52">
        <f t="shared" si="10"/>
        <v>19.370992898516825</v>
      </c>
      <c r="J217" s="51">
        <f t="shared" si="10"/>
        <v>19.384825718674882</v>
      </c>
      <c r="K217" s="52">
        <f t="shared" si="10"/>
        <v>19.395896724120618</v>
      </c>
      <c r="L217" s="51">
        <f t="shared" si="10"/>
        <v>19.404957959538997</v>
      </c>
      <c r="M217" s="52">
        <f t="shared" si="10"/>
        <v>19.412511147844988</v>
      </c>
      <c r="N217" s="51">
        <f t="shared" si="10"/>
        <v>19.424384408886475</v>
      </c>
      <c r="O217" s="52">
        <f t="shared" si="10"/>
        <v>19.43329253503805</v>
      </c>
      <c r="P217" s="51">
        <f t="shared" si="10"/>
        <v>19.445768491389643</v>
      </c>
      <c r="Q217" s="52">
        <f t="shared" si="10"/>
        <v>19.454088763976188</v>
      </c>
      <c r="R217" s="51">
        <f t="shared" si="10"/>
        <v>19.462411411244524</v>
      </c>
      <c r="S217" s="52">
        <f t="shared" si="10"/>
        <v>19.47073643319304</v>
      </c>
      <c r="T217" s="51">
        <f t="shared" si="10"/>
        <v>19.475732586206497</v>
      </c>
      <c r="U217" s="52">
        <f t="shared" si="10"/>
        <v>19.48239545337075</v>
      </c>
      <c r="V217" s="51">
        <f t="shared" si="10"/>
        <v>19.48572745687126</v>
      </c>
      <c r="W217" s="52">
        <f t="shared" si="10"/>
        <v>19.490726174521967</v>
      </c>
      <c r="X217" s="51">
        <f t="shared" si="10"/>
        <v>19.493725815455477</v>
      </c>
      <c r="Y217" s="51">
        <f t="shared" si="10"/>
        <v>19.49571574700306</v>
      </c>
    </row>
    <row r="218" spans="1:25" ht="12.75">
      <c r="A218" s="23">
        <v>3</v>
      </c>
      <c r="B218" s="51">
        <f t="shared" si="9"/>
        <v>10.127964483488157</v>
      </c>
      <c r="C218" s="52">
        <f t="shared" si="10"/>
        <v>9.552094495939308</v>
      </c>
      <c r="D218" s="51">
        <f t="shared" si="10"/>
        <v>9.276628153915205</v>
      </c>
      <c r="E218" s="52">
        <f t="shared" si="10"/>
        <v>9.117182253359672</v>
      </c>
      <c r="F218" s="51">
        <f t="shared" si="10"/>
        <v>9.013455167592912</v>
      </c>
      <c r="G218" s="52">
        <f t="shared" si="10"/>
        <v>8.94064512095926</v>
      </c>
      <c r="H218" s="51">
        <f t="shared" si="10"/>
        <v>8.886742955853485</v>
      </c>
      <c r="I218" s="52">
        <f t="shared" si="10"/>
        <v>8.845238460204566</v>
      </c>
      <c r="J218" s="51">
        <f t="shared" si="10"/>
        <v>8.812299555473746</v>
      </c>
      <c r="K218" s="52">
        <f t="shared" si="10"/>
        <v>8.785524710810204</v>
      </c>
      <c r="L218" s="51">
        <f t="shared" si="10"/>
        <v>8.763332829933109</v>
      </c>
      <c r="M218" s="52">
        <f t="shared" si="10"/>
        <v>8.744640661781386</v>
      </c>
      <c r="N218" s="51">
        <f t="shared" si="10"/>
        <v>8.714896379647964</v>
      </c>
      <c r="O218" s="52">
        <f t="shared" si="10"/>
        <v>8.692286268042462</v>
      </c>
      <c r="P218" s="51">
        <f t="shared" si="10"/>
        <v>8.660189802308341</v>
      </c>
      <c r="Q218" s="52">
        <f t="shared" si="10"/>
        <v>8.638501040655129</v>
      </c>
      <c r="R218" s="51">
        <f t="shared" si="10"/>
        <v>8.61657587060235</v>
      </c>
      <c r="S218" s="52">
        <f t="shared" si="10"/>
        <v>8.594411250413117</v>
      </c>
      <c r="T218" s="51">
        <f t="shared" si="10"/>
        <v>8.580996267377742</v>
      </c>
      <c r="U218" s="52">
        <f t="shared" si="10"/>
        <v>8.562972661662833</v>
      </c>
      <c r="V218" s="51">
        <f t="shared" si="10"/>
        <v>8.553901714252163</v>
      </c>
      <c r="W218" s="52">
        <f t="shared" si="10"/>
        <v>8.540220801572076</v>
      </c>
      <c r="X218" s="51">
        <f t="shared" si="10"/>
        <v>8.531969101775061</v>
      </c>
      <c r="Y218" s="51">
        <f t="shared" si="10"/>
        <v>8.52647753020521</v>
      </c>
    </row>
    <row r="219" spans="1:25" ht="12.75">
      <c r="A219" s="23">
        <v>4</v>
      </c>
      <c r="B219" s="51">
        <f t="shared" si="9"/>
        <v>7.708647421321691</v>
      </c>
      <c r="C219" s="52">
        <f t="shared" si="10"/>
        <v>6.944271910032095</v>
      </c>
      <c r="D219" s="51">
        <f t="shared" si="10"/>
        <v>6.591382116509115</v>
      </c>
      <c r="E219" s="52">
        <f t="shared" si="10"/>
        <v>6.388232908795308</v>
      </c>
      <c r="F219" s="51">
        <f t="shared" si="10"/>
        <v>6.25605650228656</v>
      </c>
      <c r="G219" s="52">
        <f t="shared" si="10"/>
        <v>6.163132282837818</v>
      </c>
      <c r="H219" s="51">
        <f t="shared" si="10"/>
        <v>6.094210925867749</v>
      </c>
      <c r="I219" s="52">
        <f t="shared" si="10"/>
        <v>6.041044476304364</v>
      </c>
      <c r="J219" s="51">
        <f t="shared" si="10"/>
        <v>5.998779031409134</v>
      </c>
      <c r="K219" s="52">
        <f t="shared" si="10"/>
        <v>5.964370552448388</v>
      </c>
      <c r="L219" s="51">
        <f t="shared" si="10"/>
        <v>5.935812698823296</v>
      </c>
      <c r="M219" s="52">
        <f t="shared" si="10"/>
        <v>5.91172910933903</v>
      </c>
      <c r="N219" s="51">
        <f t="shared" si="10"/>
        <v>5.873346264396206</v>
      </c>
      <c r="O219" s="52">
        <f t="shared" si="10"/>
        <v>5.844117426882441</v>
      </c>
      <c r="P219" s="51">
        <f t="shared" si="10"/>
        <v>5.802541893517342</v>
      </c>
      <c r="Q219" s="52">
        <f t="shared" si="10"/>
        <v>5.774388656980767</v>
      </c>
      <c r="R219" s="51">
        <f t="shared" si="10"/>
        <v>5.745876982823743</v>
      </c>
      <c r="S219" s="52">
        <f t="shared" si="10"/>
        <v>5.7169984057802665</v>
      </c>
      <c r="T219" s="51">
        <f t="shared" si="10"/>
        <v>5.699491501197288</v>
      </c>
      <c r="U219" s="52">
        <f t="shared" si="10"/>
        <v>5.675935186707914</v>
      </c>
      <c r="V219" s="51">
        <f t="shared" si="10"/>
        <v>5.6640640712570445</v>
      </c>
      <c r="W219" s="52">
        <f t="shared" si="10"/>
        <v>5.646139484530611</v>
      </c>
      <c r="X219" s="51">
        <f t="shared" si="10"/>
        <v>5.635316051268674</v>
      </c>
      <c r="Y219" s="51">
        <f t="shared" si="10"/>
        <v>5.628107807174864</v>
      </c>
    </row>
    <row r="220" spans="1:25" ht="12.75">
      <c r="A220" s="23">
        <v>5</v>
      </c>
      <c r="B220" s="51">
        <f t="shared" si="9"/>
        <v>6.607890968876971</v>
      </c>
      <c r="C220" s="52">
        <f t="shared" si="10"/>
        <v>5.786135043389306</v>
      </c>
      <c r="D220" s="51">
        <f t="shared" si="10"/>
        <v>5.409451318273106</v>
      </c>
      <c r="E220" s="52">
        <f t="shared" si="10"/>
        <v>5.192167772896484</v>
      </c>
      <c r="F220" s="51">
        <f t="shared" si="10"/>
        <v>5.050329057739198</v>
      </c>
      <c r="G220" s="52">
        <f t="shared" si="10"/>
        <v>4.950288068824916</v>
      </c>
      <c r="H220" s="51">
        <f t="shared" si="10"/>
        <v>4.875871695981248</v>
      </c>
      <c r="I220" s="52">
        <f t="shared" si="10"/>
        <v>4.818319535814398</v>
      </c>
      <c r="J220" s="51">
        <f t="shared" si="10"/>
        <v>4.7724656132646786</v>
      </c>
      <c r="K220" s="52">
        <f t="shared" si="10"/>
        <v>4.735063069861212</v>
      </c>
      <c r="L220" s="51">
        <f t="shared" si="10"/>
        <v>4.703967233475948</v>
      </c>
      <c r="M220" s="52">
        <f t="shared" si="10"/>
        <v>4.677703791949728</v>
      </c>
      <c r="N220" s="51">
        <f t="shared" si="10"/>
        <v>4.6357677215068005</v>
      </c>
      <c r="O220" s="52">
        <f t="shared" si="10"/>
        <v>4.603764029366896</v>
      </c>
      <c r="P220" s="51">
        <f t="shared" si="10"/>
        <v>4.558131497574159</v>
      </c>
      <c r="Q220" s="52">
        <f t="shared" si="10"/>
        <v>4.527153107909047</v>
      </c>
      <c r="R220" s="51">
        <f t="shared" si="10"/>
        <v>4.4957122618956955</v>
      </c>
      <c r="S220" s="52">
        <f t="shared" si="10"/>
        <v>4.463793324556688</v>
      </c>
      <c r="T220" s="51">
        <f t="shared" si="10"/>
        <v>4.4444056185368925</v>
      </c>
      <c r="U220" s="52">
        <f t="shared" si="10"/>
        <v>4.4182718324601815</v>
      </c>
      <c r="V220" s="51">
        <f t="shared" si="10"/>
        <v>4.405080824603097</v>
      </c>
      <c r="W220" s="52">
        <f t="shared" si="10"/>
        <v>4.385135781614057</v>
      </c>
      <c r="X220" s="51">
        <f t="shared" si="10"/>
        <v>4.373075915998543</v>
      </c>
      <c r="Y220" s="51">
        <f t="shared" si="10"/>
        <v>4.365037221545531</v>
      </c>
    </row>
    <row r="221" spans="1:25" ht="12.75">
      <c r="A221" s="23">
        <v>6</v>
      </c>
      <c r="B221" s="51">
        <f t="shared" si="9"/>
        <v>5.987377584212597</v>
      </c>
      <c r="C221" s="52">
        <f t="shared" si="10"/>
        <v>5.143252849827833</v>
      </c>
      <c r="D221" s="51">
        <f t="shared" si="10"/>
        <v>4.757062663860864</v>
      </c>
      <c r="E221" s="52">
        <f t="shared" si="10"/>
        <v>4.533676950363816</v>
      </c>
      <c r="F221" s="51">
        <f t="shared" si="10"/>
        <v>4.387374187476627</v>
      </c>
      <c r="G221" s="52">
        <f t="shared" si="10"/>
        <v>4.2838657139425145</v>
      </c>
      <c r="H221" s="51">
        <f t="shared" si="10"/>
        <v>4.206658488012218</v>
      </c>
      <c r="I221" s="52">
        <f t="shared" si="10"/>
        <v>4.146804162418137</v>
      </c>
      <c r="J221" s="51">
        <f t="shared" si="10"/>
        <v>4.099015541843174</v>
      </c>
      <c r="K221" s="52">
        <f t="shared" si="10"/>
        <v>4.059962794436528</v>
      </c>
      <c r="L221" s="51">
        <f t="shared" si="10"/>
        <v>4.02744204209678</v>
      </c>
      <c r="M221" s="52">
        <f t="shared" si="10"/>
        <v>3.999935383380441</v>
      </c>
      <c r="N221" s="51">
        <f t="shared" si="10"/>
        <v>3.955933942950554</v>
      </c>
      <c r="O221" s="52">
        <f t="shared" si="10"/>
        <v>3.922283362523152</v>
      </c>
      <c r="P221" s="51">
        <f t="shared" si="10"/>
        <v>3.8741885809747307</v>
      </c>
      <c r="Q221" s="52">
        <f t="shared" si="10"/>
        <v>3.84145690171684</v>
      </c>
      <c r="R221" s="51">
        <f t="shared" si="10"/>
        <v>3.8081642651671768</v>
      </c>
      <c r="S221" s="52">
        <f t="shared" si="10"/>
        <v>3.774286284692261</v>
      </c>
      <c r="T221" s="51">
        <f t="shared" si="10"/>
        <v>3.7536676589151012</v>
      </c>
      <c r="U221" s="52">
        <f t="shared" si="10"/>
        <v>3.7258231564788646</v>
      </c>
      <c r="V221" s="51">
        <f t="shared" si="10"/>
        <v>3.711745358026696</v>
      </c>
      <c r="W221" s="52">
        <f t="shared" si="10"/>
        <v>3.690428627467573</v>
      </c>
      <c r="X221" s="51">
        <f t="shared" si="10"/>
        <v>3.677520819569409</v>
      </c>
      <c r="Y221" s="51">
        <f t="shared" si="10"/>
        <v>3.668908950125476</v>
      </c>
    </row>
    <row r="222" spans="1:25" ht="12.75">
      <c r="A222" s="23">
        <v>7</v>
      </c>
      <c r="B222" s="51">
        <f t="shared" si="9"/>
        <v>5.591447848177628</v>
      </c>
      <c r="C222" s="52">
        <f t="shared" si="10"/>
        <v>4.73741412782155</v>
      </c>
      <c r="D222" s="51">
        <f t="shared" si="10"/>
        <v>4.346831402167407</v>
      </c>
      <c r="E222" s="52">
        <f t="shared" si="10"/>
        <v>4.120311726983584</v>
      </c>
      <c r="F222" s="51">
        <f t="shared" si="10"/>
        <v>3.9715231505921897</v>
      </c>
      <c r="G222" s="52">
        <f t="shared" si="10"/>
        <v>3.865968853236674</v>
      </c>
      <c r="H222" s="51">
        <f t="shared" si="10"/>
        <v>3.787043540091169</v>
      </c>
      <c r="I222" s="52">
        <f t="shared" si="10"/>
        <v>3.725725317253853</v>
      </c>
      <c r="J222" s="51">
        <f t="shared" si="10"/>
        <v>3.6766746989925565</v>
      </c>
      <c r="K222" s="52">
        <f t="shared" si="10"/>
        <v>3.6365231205837993</v>
      </c>
      <c r="L222" s="51">
        <f t="shared" si="10"/>
        <v>3.603037269054231</v>
      </c>
      <c r="M222" s="52">
        <f t="shared" si="10"/>
        <v>3.574676446385026</v>
      </c>
      <c r="N222" s="51">
        <f t="shared" si="10"/>
        <v>3.529231399951339</v>
      </c>
      <c r="O222" s="52">
        <f t="shared" si="10"/>
        <v>3.4944080867349525</v>
      </c>
      <c r="P222" s="51">
        <f t="shared" si="10"/>
        <v>3.4445248322461914</v>
      </c>
      <c r="Q222" s="52">
        <f t="shared" si="10"/>
        <v>3.4104943762395123</v>
      </c>
      <c r="R222" s="51">
        <f t="shared" si="10"/>
        <v>3.3758075020784037</v>
      </c>
      <c r="S222" s="52">
        <f t="shared" si="10"/>
        <v>3.3404296520126655</v>
      </c>
      <c r="T222" s="51">
        <f t="shared" si="10"/>
        <v>3.3188556417597006</v>
      </c>
      <c r="U222" s="52">
        <f t="shared" si="10"/>
        <v>3.289666840120905</v>
      </c>
      <c r="V222" s="51">
        <f t="shared" si="10"/>
        <v>3.274884663667403</v>
      </c>
      <c r="W222" s="52">
        <f t="shared" si="10"/>
        <v>3.2524683124290386</v>
      </c>
      <c r="X222" s="51">
        <f t="shared" si="10"/>
        <v>3.2388746310617202</v>
      </c>
      <c r="Y222" s="51">
        <f t="shared" si="10"/>
        <v>3.2297964959111116</v>
      </c>
    </row>
    <row r="223" spans="1:25" ht="12.75">
      <c r="A223" s="23">
        <v>8</v>
      </c>
      <c r="B223" s="51">
        <f t="shared" si="9"/>
        <v>5.317655062792612</v>
      </c>
      <c r="C223" s="52">
        <f t="shared" si="10"/>
        <v>4.458970107572002</v>
      </c>
      <c r="D223" s="51">
        <f t="shared" si="10"/>
        <v>4.0661805566468345</v>
      </c>
      <c r="E223" s="52">
        <f t="shared" si="10"/>
        <v>3.8378533546399156</v>
      </c>
      <c r="F223" s="51">
        <f t="shared" si="10"/>
        <v>3.6874986661289313</v>
      </c>
      <c r="G223" s="52">
        <f t="shared" si="10"/>
        <v>3.580580319869192</v>
      </c>
      <c r="H223" s="51">
        <f t="shared" si="10"/>
        <v>3.5004638552690563</v>
      </c>
      <c r="I223" s="52">
        <f t="shared" si="10"/>
        <v>3.4381012334967886</v>
      </c>
      <c r="J223" s="51">
        <f t="shared" si="10"/>
        <v>3.3881302346365114</v>
      </c>
      <c r="K223" s="52">
        <f t="shared" si="10"/>
        <v>3.3471631203684353</v>
      </c>
      <c r="L223" s="51">
        <f t="shared" si="10"/>
        <v>3.3129506570262333</v>
      </c>
      <c r="M223" s="52">
        <f t="shared" si="10"/>
        <v>3.283939005869146</v>
      </c>
      <c r="N223" s="51">
        <f t="shared" si="10"/>
        <v>3.237378146416428</v>
      </c>
      <c r="O223" s="52">
        <f t="shared" si="10"/>
        <v>3.2016342731465466</v>
      </c>
      <c r="P223" s="51">
        <f t="shared" si="10"/>
        <v>3.1503237736639385</v>
      </c>
      <c r="Q223" s="52">
        <f t="shared" si="10"/>
        <v>3.1152397961916805</v>
      </c>
      <c r="R223" s="51">
        <f t="shared" si="10"/>
        <v>3.079406472139409</v>
      </c>
      <c r="S223" s="52">
        <f t="shared" si="10"/>
        <v>3.042777821303466</v>
      </c>
      <c r="T223" s="51">
        <f t="shared" si="10"/>
        <v>3.0203977951400303</v>
      </c>
      <c r="U223" s="52">
        <f t="shared" si="10"/>
        <v>2.990062809793077</v>
      </c>
      <c r="V223" s="51">
        <f t="shared" si="10"/>
        <v>2.9746744872297404</v>
      </c>
      <c r="W223" s="52">
        <f t="shared" si="10"/>
        <v>2.9513042643728573</v>
      </c>
      <c r="X223" s="51">
        <f t="shared" si="10"/>
        <v>2.937110948925759</v>
      </c>
      <c r="Y223" s="51">
        <f t="shared" si="10"/>
        <v>2.9276231341661525</v>
      </c>
    </row>
    <row r="224" spans="1:25" ht="12.75">
      <c r="A224" s="23">
        <v>9</v>
      </c>
      <c r="B224" s="51">
        <f t="shared" si="9"/>
        <v>5.117355008275981</v>
      </c>
      <c r="C224" s="52">
        <f t="shared" si="10"/>
        <v>4.256494729142561</v>
      </c>
      <c r="D224" s="51">
        <f t="shared" si="10"/>
        <v>3.862548357854923</v>
      </c>
      <c r="E224" s="52">
        <f t="shared" si="10"/>
        <v>3.633088511501559</v>
      </c>
      <c r="F224" s="51">
        <f t="shared" si="10"/>
        <v>3.481658653342178</v>
      </c>
      <c r="G224" s="52">
        <f t="shared" si="10"/>
        <v>3.3737536471430145</v>
      </c>
      <c r="H224" s="51">
        <f t="shared" si="10"/>
        <v>3.2927458392650006</v>
      </c>
      <c r="I224" s="52">
        <f t="shared" si="10"/>
        <v>3.2295826128046494</v>
      </c>
      <c r="J224" s="51">
        <f t="shared" si="10"/>
        <v>3.1788931045809843</v>
      </c>
      <c r="K224" s="52">
        <f t="shared" si="10"/>
        <v>3.1372801080160295</v>
      </c>
      <c r="L224" s="51">
        <f t="shared" si="10"/>
        <v>3.102485407660227</v>
      </c>
      <c r="M224" s="52">
        <f t="shared" si="10"/>
        <v>3.0729471220143</v>
      </c>
      <c r="N224" s="51">
        <f t="shared" si="10"/>
        <v>3.0254727244264403</v>
      </c>
      <c r="O224" s="52">
        <f t="shared" si="10"/>
        <v>2.988965557459892</v>
      </c>
      <c r="P224" s="51">
        <f t="shared" si="10"/>
        <v>2.9364553923229773</v>
      </c>
      <c r="Q224" s="52">
        <f t="shared" si="10"/>
        <v>2.900473760219791</v>
      </c>
      <c r="R224" s="51">
        <f t="shared" si="10"/>
        <v>2.8636523439464563</v>
      </c>
      <c r="S224" s="52">
        <f t="shared" si="10"/>
        <v>2.825932653850068</v>
      </c>
      <c r="T224" s="51">
        <f t="shared" si="10"/>
        <v>2.8028425173704488</v>
      </c>
      <c r="U224" s="52">
        <f t="shared" si="10"/>
        <v>2.7714883726217225</v>
      </c>
      <c r="V224" s="51">
        <f t="shared" si="10"/>
        <v>2.755556681428474</v>
      </c>
      <c r="W224" s="52">
        <f t="shared" si="10"/>
        <v>2.7313252656174036</v>
      </c>
      <c r="X224" s="51">
        <f t="shared" si="10"/>
        <v>2.7165867686228946</v>
      </c>
      <c r="Y224" s="51">
        <f t="shared" si="10"/>
        <v>2.706724792162057</v>
      </c>
    </row>
    <row r="225" spans="1:25" ht="12.75">
      <c r="A225" s="23">
        <v>10</v>
      </c>
      <c r="B225" s="51">
        <f t="shared" si="9"/>
        <v>4.964602701126887</v>
      </c>
      <c r="C225" s="52">
        <f t="shared" si="10"/>
        <v>4.102821015180178</v>
      </c>
      <c r="D225" s="51">
        <f t="shared" si="10"/>
        <v>3.708264819458714</v>
      </c>
      <c r="E225" s="52">
        <f t="shared" si="10"/>
        <v>3.4780496908463983</v>
      </c>
      <c r="F225" s="51">
        <f t="shared" si="10"/>
        <v>3.325834529297534</v>
      </c>
      <c r="G225" s="52">
        <f t="shared" si="10"/>
        <v>3.217174547499612</v>
      </c>
      <c r="H225" s="51">
        <f t="shared" si="10"/>
        <v>3.1354648051839966</v>
      </c>
      <c r="I225" s="52">
        <f t="shared" si="10"/>
        <v>3.071658385392296</v>
      </c>
      <c r="J225" s="51">
        <f t="shared" si="10"/>
        <v>3.0203829471383994</v>
      </c>
      <c r="K225" s="52">
        <f t="shared" si="10"/>
        <v>2.978237016203976</v>
      </c>
      <c r="L225" s="51">
        <f t="shared" si="10"/>
        <v>2.9429572681336866</v>
      </c>
      <c r="M225" s="52">
        <f t="shared" si="10"/>
        <v>2.9129767217159896</v>
      </c>
      <c r="N225" s="51">
        <f t="shared" si="10"/>
        <v>2.8647276835108</v>
      </c>
      <c r="O225" s="52">
        <f t="shared" si="10"/>
        <v>2.8275664309664323</v>
      </c>
      <c r="P225" s="51">
        <f t="shared" si="10"/>
        <v>2.7740163984996906</v>
      </c>
      <c r="Q225" s="52">
        <f t="shared" si="10"/>
        <v>2.7372476530966185</v>
      </c>
      <c r="R225" s="51">
        <f t="shared" si="10"/>
        <v>2.6995512332331177</v>
      </c>
      <c r="S225" s="52">
        <f t="shared" si="10"/>
        <v>2.6608552074223164</v>
      </c>
      <c r="T225" s="51">
        <f t="shared" si="10"/>
        <v>2.6371239952968564</v>
      </c>
      <c r="U225" s="52">
        <f t="shared" si="10"/>
        <v>2.6048421349293864</v>
      </c>
      <c r="V225" s="51">
        <f t="shared" si="10"/>
        <v>2.5884121799441715</v>
      </c>
      <c r="W225" s="52">
        <f t="shared" si="10"/>
        <v>2.5633858902187976</v>
      </c>
      <c r="X225" s="51">
        <f t="shared" si="10"/>
        <v>2.548140928258415</v>
      </c>
      <c r="Y225" s="51">
        <f t="shared" si="10"/>
        <v>2.537929897854096</v>
      </c>
    </row>
    <row r="226" spans="1:25" ht="12.75">
      <c r="A226" s="23">
        <v>11</v>
      </c>
      <c r="B226" s="51">
        <f t="shared" si="9"/>
        <v>4.844335668913812</v>
      </c>
      <c r="C226" s="52">
        <f t="shared" si="10"/>
        <v>3.9822979571449677</v>
      </c>
      <c r="D226" s="51">
        <f t="shared" si="10"/>
        <v>3.5874337031307766</v>
      </c>
      <c r="E226" s="52">
        <f t="shared" si="10"/>
        <v>3.3566900212126134</v>
      </c>
      <c r="F226" s="51">
        <f t="shared" si="10"/>
        <v>3.2038742608065647</v>
      </c>
      <c r="G226" s="52">
        <f t="shared" si="10"/>
        <v>3.0946128880070933</v>
      </c>
      <c r="H226" s="51">
        <f t="shared" si="10"/>
        <v>3.012330343150528</v>
      </c>
      <c r="I226" s="52">
        <f t="shared" si="10"/>
        <v>2.9479903187480767</v>
      </c>
      <c r="J226" s="51">
        <f t="shared" si="10"/>
        <v>2.896222761399499</v>
      </c>
      <c r="K226" s="52">
        <f t="shared" si="10"/>
        <v>2.85362485839023</v>
      </c>
      <c r="L226" s="51">
        <f t="shared" si="10"/>
        <v>2.8179304700780845</v>
      </c>
      <c r="M226" s="52">
        <f t="shared" si="10"/>
        <v>2.787569325815591</v>
      </c>
      <c r="N226" s="51">
        <f t="shared" si="10"/>
        <v>2.738648214631822</v>
      </c>
      <c r="O226" s="52">
        <f t="shared" si="10"/>
        <v>2.7009144106720795</v>
      </c>
      <c r="P226" s="51">
        <f t="shared" si="10"/>
        <v>2.646445153953067</v>
      </c>
      <c r="Q226" s="52">
        <f t="shared" si="10"/>
        <v>2.6089736191374415</v>
      </c>
      <c r="R226" s="51">
        <f t="shared" si="10"/>
        <v>2.570489121475622</v>
      </c>
      <c r="S226" s="52">
        <f t="shared" si="10"/>
        <v>2.5309054972985274</v>
      </c>
      <c r="T226" s="51">
        <f t="shared" si="10"/>
        <v>2.5065868193973735</v>
      </c>
      <c r="U226" s="52">
        <f t="shared" si="10"/>
        <v>2.4734483599535215</v>
      </c>
      <c r="V226" s="51">
        <f t="shared" si="10"/>
        <v>2.456555198515514</v>
      </c>
      <c r="W226" s="52">
        <f t="shared" si="10"/>
        <v>2.430785433971719</v>
      </c>
      <c r="X226" s="51">
        <f t="shared" si="10"/>
        <v>2.415063854627995</v>
      </c>
      <c r="Y226" s="51">
        <f t="shared" si="10"/>
        <v>2.404523024866168</v>
      </c>
    </row>
    <row r="227" spans="1:25" ht="12.75">
      <c r="A227" s="23">
        <v>12</v>
      </c>
      <c r="B227" s="51">
        <f t="shared" si="9"/>
        <v>4.747225335819044</v>
      </c>
      <c r="C227" s="52">
        <f t="shared" si="10"/>
        <v>3.8852938347033836</v>
      </c>
      <c r="D227" s="51">
        <f t="shared" si="10"/>
        <v>3.490294820654653</v>
      </c>
      <c r="E227" s="52">
        <f aca="true" t="shared" si="11" ref="E227:T236">FINV($B$213,E$215,$A227)</f>
        <v>3.2591667269802373</v>
      </c>
      <c r="F227" s="51">
        <f t="shared" si="11"/>
        <v>3.1058752391376663</v>
      </c>
      <c r="G227" s="52">
        <f t="shared" si="11"/>
        <v>2.9961203776127796</v>
      </c>
      <c r="H227" s="51">
        <f t="shared" si="11"/>
        <v>2.913358179118511</v>
      </c>
      <c r="I227" s="52">
        <f t="shared" si="11"/>
        <v>2.848565142173894</v>
      </c>
      <c r="J227" s="51">
        <f t="shared" si="11"/>
        <v>2.7963754896058033</v>
      </c>
      <c r="K227" s="52">
        <f t="shared" si="11"/>
        <v>2.753386768948884</v>
      </c>
      <c r="L227" s="51">
        <f t="shared" si="11"/>
        <v>2.71733144109857</v>
      </c>
      <c r="M227" s="52">
        <f t="shared" si="11"/>
        <v>2.6866371126386728</v>
      </c>
      <c r="N227" s="51">
        <f t="shared" si="11"/>
        <v>2.6371235578160466</v>
      </c>
      <c r="O227" s="52">
        <f t="shared" si="11"/>
        <v>2.5988811586459954</v>
      </c>
      <c r="P227" s="51">
        <f t="shared" si="11"/>
        <v>2.543588329961895</v>
      </c>
      <c r="Q227" s="52">
        <f t="shared" si="11"/>
        <v>2.5054815471043</v>
      </c>
      <c r="R227" s="51">
        <f t="shared" si="11"/>
        <v>2.4662791427648614</v>
      </c>
      <c r="S227" s="52">
        <f t="shared" si="11"/>
        <v>2.425880059238774</v>
      </c>
      <c r="T227" s="51">
        <f t="shared" si="11"/>
        <v>2.4010176988451137</v>
      </c>
      <c r="U227" s="52">
        <f aca="true" t="shared" si="12" ref="U227:Y258">FINV($B$213,U$215,$A227)</f>
        <v>2.3670808679449813</v>
      </c>
      <c r="V227" s="51">
        <f t="shared" si="12"/>
        <v>2.349753219219039</v>
      </c>
      <c r="W227" s="52">
        <f t="shared" si="12"/>
        <v>2.3232820136149774</v>
      </c>
      <c r="X227" s="51">
        <f t="shared" si="12"/>
        <v>2.3071081244777227</v>
      </c>
      <c r="Y227" s="51">
        <f t="shared" si="12"/>
        <v>2.296253104517173</v>
      </c>
    </row>
    <row r="228" spans="1:25" ht="12.75">
      <c r="A228" s="23">
        <v>13</v>
      </c>
      <c r="B228" s="51">
        <f t="shared" si="9"/>
        <v>4.667192713618151</v>
      </c>
      <c r="C228" s="52">
        <f aca="true" t="shared" si="13" ref="C228:D259">FINV($B$213,C$215,$A228)</f>
        <v>3.805565253029404</v>
      </c>
      <c r="D228" s="51">
        <f t="shared" si="13"/>
        <v>3.4105336464080187</v>
      </c>
      <c r="E228" s="52">
        <f t="shared" si="11"/>
        <v>3.1791170526182304</v>
      </c>
      <c r="F228" s="51">
        <f t="shared" si="11"/>
        <v>3.025438300127485</v>
      </c>
      <c r="G228" s="52">
        <f t="shared" si="11"/>
        <v>2.9152692387964283</v>
      </c>
      <c r="H228" s="51">
        <f t="shared" si="11"/>
        <v>2.8320975017439354</v>
      </c>
      <c r="I228" s="52">
        <f t="shared" si="11"/>
        <v>2.7669131820211694</v>
      </c>
      <c r="J228" s="51">
        <f t="shared" si="11"/>
        <v>2.714355789160786</v>
      </c>
      <c r="K228" s="52">
        <f t="shared" si="11"/>
        <v>2.671024228664769</v>
      </c>
      <c r="L228" s="51">
        <f t="shared" si="11"/>
        <v>2.6346504608376184</v>
      </c>
      <c r="M228" s="52">
        <f t="shared" si="11"/>
        <v>2.6036607477872638</v>
      </c>
      <c r="N228" s="51">
        <f t="shared" si="11"/>
        <v>2.553618792153869</v>
      </c>
      <c r="O228" s="52">
        <f t="shared" si="11"/>
        <v>2.514919725969788</v>
      </c>
      <c r="P228" s="51">
        <f t="shared" si="11"/>
        <v>2.4588817722571923</v>
      </c>
      <c r="Q228" s="52">
        <f t="shared" si="11"/>
        <v>2.420195677156749</v>
      </c>
      <c r="R228" s="51">
        <f t="shared" si="11"/>
        <v>2.3803339304765894</v>
      </c>
      <c r="S228" s="52">
        <f t="shared" si="11"/>
        <v>2.3391800336625668</v>
      </c>
      <c r="T228" s="51">
        <f t="shared" si="11"/>
        <v>2.31381098653258</v>
      </c>
      <c r="U228" s="52">
        <f t="shared" si="12"/>
        <v>2.279125145788379</v>
      </c>
      <c r="V228" s="51">
        <f t="shared" si="12"/>
        <v>2.261387390487731</v>
      </c>
      <c r="W228" s="52">
        <f t="shared" si="12"/>
        <v>2.234250399367701</v>
      </c>
      <c r="X228" s="51">
        <f t="shared" si="12"/>
        <v>2.2176447544901086</v>
      </c>
      <c r="Y228" s="51">
        <f t="shared" si="12"/>
        <v>2.2064886907131145</v>
      </c>
    </row>
    <row r="229" spans="1:25" ht="12.75">
      <c r="A229" s="23">
        <v>14</v>
      </c>
      <c r="B229" s="51">
        <f t="shared" si="9"/>
        <v>4.6001099082050185</v>
      </c>
      <c r="C229" s="52">
        <f t="shared" si="13"/>
        <v>3.738891832492336</v>
      </c>
      <c r="D229" s="51">
        <f t="shared" si="13"/>
        <v>3.3438886807214594</v>
      </c>
      <c r="E229" s="52">
        <f t="shared" si="11"/>
        <v>3.1122498480385685</v>
      </c>
      <c r="F229" s="51">
        <f t="shared" si="11"/>
        <v>2.9582489131183785</v>
      </c>
      <c r="G229" s="52">
        <f t="shared" si="11"/>
        <v>2.84772599601728</v>
      </c>
      <c r="H229" s="51">
        <f t="shared" si="11"/>
        <v>2.76419925689094</v>
      </c>
      <c r="I229" s="52">
        <f t="shared" si="11"/>
        <v>2.698672418810289</v>
      </c>
      <c r="J229" s="51">
        <f t="shared" si="11"/>
        <v>2.6457907353282737</v>
      </c>
      <c r="K229" s="52">
        <f t="shared" si="11"/>
        <v>2.6021550511494063</v>
      </c>
      <c r="L229" s="51">
        <f t="shared" si="11"/>
        <v>2.565497406898827</v>
      </c>
      <c r="M229" s="52">
        <f t="shared" si="11"/>
        <v>2.5342432529338463</v>
      </c>
      <c r="N229" s="51">
        <f t="shared" si="11"/>
        <v>2.4837257414343625</v>
      </c>
      <c r="O229" s="52">
        <f t="shared" si="11"/>
        <v>2.4446132296180254</v>
      </c>
      <c r="P229" s="51">
        <f t="shared" si="11"/>
        <v>2.38789605582257</v>
      </c>
      <c r="Q229" s="52">
        <f t="shared" si="11"/>
        <v>2.34867807687222</v>
      </c>
      <c r="R229" s="51">
        <f t="shared" si="11"/>
        <v>2.308207018728142</v>
      </c>
      <c r="S229" s="52">
        <f t="shared" si="11"/>
        <v>2.266350497409335</v>
      </c>
      <c r="T229" s="51">
        <f t="shared" si="11"/>
        <v>2.2405067711044993</v>
      </c>
      <c r="U229" s="52">
        <f t="shared" si="12"/>
        <v>2.205114787679914</v>
      </c>
      <c r="V229" s="51">
        <f t="shared" si="12"/>
        <v>2.186988142416472</v>
      </c>
      <c r="W229" s="52">
        <f t="shared" si="12"/>
        <v>2.159216392014076</v>
      </c>
      <c r="X229" s="51">
        <f t="shared" si="12"/>
        <v>2.142196835116568</v>
      </c>
      <c r="Y229" s="51">
        <f t="shared" si="12"/>
        <v>2.130751101517312</v>
      </c>
    </row>
    <row r="230" spans="1:25" ht="12.75">
      <c r="A230" s="23">
        <v>15</v>
      </c>
      <c r="B230" s="51">
        <f t="shared" si="9"/>
        <v>4.543077123133232</v>
      </c>
      <c r="C230" s="52">
        <f t="shared" si="13"/>
        <v>3.6823203437250074</v>
      </c>
      <c r="D230" s="51">
        <f t="shared" si="13"/>
        <v>3.2873821082777477</v>
      </c>
      <c r="E230" s="52">
        <f t="shared" si="11"/>
        <v>3.0555682759829716</v>
      </c>
      <c r="F230" s="51">
        <f t="shared" si="11"/>
        <v>2.901294536189183</v>
      </c>
      <c r="G230" s="52">
        <f t="shared" si="11"/>
        <v>2.7904649974578577</v>
      </c>
      <c r="H230" s="51">
        <f t="shared" si="11"/>
        <v>2.706626782344582</v>
      </c>
      <c r="I230" s="52">
        <f t="shared" si="11"/>
        <v>2.6407968830057316</v>
      </c>
      <c r="J230" s="51">
        <f t="shared" si="11"/>
        <v>2.587626435314461</v>
      </c>
      <c r="K230" s="52">
        <f t="shared" si="11"/>
        <v>2.5437185497969157</v>
      </c>
      <c r="L230" s="51">
        <f t="shared" si="11"/>
        <v>2.5068057258537886</v>
      </c>
      <c r="M230" s="52">
        <f t="shared" si="11"/>
        <v>2.475312973700121</v>
      </c>
      <c r="N230" s="51">
        <f t="shared" si="11"/>
        <v>2.424364357520047</v>
      </c>
      <c r="O230" s="52">
        <f t="shared" si="11"/>
        <v>2.3848750442849562</v>
      </c>
      <c r="P230" s="51">
        <f t="shared" si="11"/>
        <v>2.327535010009205</v>
      </c>
      <c r="Q230" s="52">
        <f t="shared" si="11"/>
        <v>2.287826059481829</v>
      </c>
      <c r="R230" s="51">
        <f t="shared" si="11"/>
        <v>2.2467891592281894</v>
      </c>
      <c r="S230" s="52">
        <f t="shared" si="11"/>
        <v>2.2042756837276727</v>
      </c>
      <c r="T230" s="51">
        <f t="shared" si="11"/>
        <v>2.1779854428516687</v>
      </c>
      <c r="U230" s="52">
        <f t="shared" si="12"/>
        <v>2.1419251919894773</v>
      </c>
      <c r="V230" s="51">
        <f t="shared" si="12"/>
        <v>2.1234284501597758</v>
      </c>
      <c r="W230" s="52">
        <f t="shared" si="12"/>
        <v>2.0950494370015935</v>
      </c>
      <c r="X230" s="51">
        <f t="shared" si="12"/>
        <v>2.0776317554342043</v>
      </c>
      <c r="Y230" s="51">
        <f t="shared" si="12"/>
        <v>2.0659063848916848</v>
      </c>
    </row>
    <row r="231" spans="1:25" ht="12.75">
      <c r="A231" s="23">
        <v>16</v>
      </c>
      <c r="B231" s="51">
        <f t="shared" si="9"/>
        <v>4.493998418060235</v>
      </c>
      <c r="C231" s="52">
        <f t="shared" si="13"/>
        <v>3.6337234676434944</v>
      </c>
      <c r="D231" s="51">
        <f t="shared" si="13"/>
        <v>3.238871522361091</v>
      </c>
      <c r="E231" s="52">
        <f t="shared" si="11"/>
        <v>3.006917279999981</v>
      </c>
      <c r="F231" s="51">
        <f t="shared" si="11"/>
        <v>2.852409164980581</v>
      </c>
      <c r="G231" s="52">
        <f t="shared" si="11"/>
        <v>2.7413108284277126</v>
      </c>
      <c r="H231" s="51">
        <f t="shared" si="11"/>
        <v>2.657196600348745</v>
      </c>
      <c r="I231" s="52">
        <f t="shared" si="11"/>
        <v>2.5910961799713066</v>
      </c>
      <c r="J231" s="51">
        <f t="shared" si="11"/>
        <v>2.537666538958514</v>
      </c>
      <c r="K231" s="52">
        <f t="shared" si="11"/>
        <v>2.4935132213834104</v>
      </c>
      <c r="L231" s="51">
        <f t="shared" si="11"/>
        <v>2.4563694314462508</v>
      </c>
      <c r="M231" s="52">
        <f t="shared" si="11"/>
        <v>2.4246600019420024</v>
      </c>
      <c r="N231" s="51">
        <f t="shared" si="11"/>
        <v>2.3733182316846886</v>
      </c>
      <c r="O231" s="52">
        <f t="shared" si="11"/>
        <v>2.3334836283500184</v>
      </c>
      <c r="P231" s="51">
        <f t="shared" si="11"/>
        <v>2.2755695867151786</v>
      </c>
      <c r="Q231" s="52">
        <f t="shared" si="11"/>
        <v>2.2354054155984056</v>
      </c>
      <c r="R231" s="51">
        <f t="shared" si="11"/>
        <v>2.1938409229969835</v>
      </c>
      <c r="S231" s="52">
        <f t="shared" si="11"/>
        <v>2.150710969627534</v>
      </c>
      <c r="T231" s="51">
        <f t="shared" si="11"/>
        <v>2.1239993106916923</v>
      </c>
      <c r="U231" s="52">
        <f t="shared" si="12"/>
        <v>2.087304687477844</v>
      </c>
      <c r="V231" s="51">
        <f t="shared" si="12"/>
        <v>2.06845471584315</v>
      </c>
      <c r="W231" s="52">
        <f t="shared" si="12"/>
        <v>2.039493140864977</v>
      </c>
      <c r="X231" s="51">
        <f t="shared" si="12"/>
        <v>2.0216915006697684</v>
      </c>
      <c r="Y231" s="51">
        <f t="shared" si="12"/>
        <v>2.009695472151007</v>
      </c>
    </row>
    <row r="232" spans="1:25" ht="12.75">
      <c r="A232" s="23">
        <v>17</v>
      </c>
      <c r="B232" s="51">
        <f t="shared" si="9"/>
        <v>4.451321691279665</v>
      </c>
      <c r="C232" s="52">
        <f t="shared" si="13"/>
        <v>3.5915305685269994</v>
      </c>
      <c r="D232" s="51">
        <f t="shared" si="13"/>
        <v>3.196776847350562</v>
      </c>
      <c r="E232" s="52">
        <f t="shared" si="11"/>
        <v>2.9647081101160273</v>
      </c>
      <c r="F232" s="51">
        <f t="shared" si="11"/>
        <v>2.8099961743615687</v>
      </c>
      <c r="G232" s="52">
        <f t="shared" si="11"/>
        <v>2.698659901717532</v>
      </c>
      <c r="H232" s="51">
        <f t="shared" si="11"/>
        <v>2.614299045272638</v>
      </c>
      <c r="I232" s="52">
        <f t="shared" si="11"/>
        <v>2.5479553578650362</v>
      </c>
      <c r="J232" s="51">
        <f t="shared" si="11"/>
        <v>2.4942914946313177</v>
      </c>
      <c r="K232" s="52">
        <f t="shared" si="11"/>
        <v>2.449915500493976</v>
      </c>
      <c r="L232" s="51">
        <f t="shared" si="11"/>
        <v>2.4125614420180863</v>
      </c>
      <c r="M232" s="52">
        <f t="shared" si="11"/>
        <v>2.380654161927442</v>
      </c>
      <c r="N232" s="51">
        <f t="shared" si="11"/>
        <v>2.3289520240192827</v>
      </c>
      <c r="O232" s="52">
        <f t="shared" si="11"/>
        <v>2.2887995338342044</v>
      </c>
      <c r="P232" s="51">
        <f t="shared" si="11"/>
        <v>2.2303542822685625</v>
      </c>
      <c r="Q232" s="52">
        <f t="shared" si="11"/>
        <v>2.1897664562231487</v>
      </c>
      <c r="R232" s="51">
        <f t="shared" si="11"/>
        <v>2.147708361920265</v>
      </c>
      <c r="S232" s="52">
        <f t="shared" si="11"/>
        <v>2.1039981422461427</v>
      </c>
      <c r="T232" s="51">
        <f t="shared" si="11"/>
        <v>2.0768876436892043</v>
      </c>
      <c r="U232" s="52">
        <f t="shared" si="12"/>
        <v>2.039589278279136</v>
      </c>
      <c r="V232" s="51">
        <f t="shared" si="12"/>
        <v>2.02040136655643</v>
      </c>
      <c r="W232" s="52">
        <f t="shared" si="12"/>
        <v>1.990879650112026</v>
      </c>
      <c r="X232" s="51">
        <f t="shared" si="12"/>
        <v>1.9727069003092117</v>
      </c>
      <c r="Y232" s="51">
        <f t="shared" si="12"/>
        <v>1.9604483386970921</v>
      </c>
    </row>
    <row r="233" spans="1:25" ht="12.75">
      <c r="A233" s="23">
        <v>18</v>
      </c>
      <c r="B233" s="51">
        <f t="shared" si="9"/>
        <v>4.41387340496893</v>
      </c>
      <c r="C233" s="52">
        <f t="shared" si="13"/>
        <v>3.5545571457137326</v>
      </c>
      <c r="D233" s="51">
        <f t="shared" si="13"/>
        <v>3.159907597942186</v>
      </c>
      <c r="E233" s="52">
        <f t="shared" si="11"/>
        <v>2.92774417288149</v>
      </c>
      <c r="F233" s="51">
        <f t="shared" si="11"/>
        <v>2.7728531527503284</v>
      </c>
      <c r="G233" s="52">
        <f t="shared" si="11"/>
        <v>2.6613045230143975</v>
      </c>
      <c r="H233" s="51">
        <f t="shared" si="11"/>
        <v>2.576721729413997</v>
      </c>
      <c r="I233" s="52">
        <f t="shared" si="11"/>
        <v>2.5101578954772004</v>
      </c>
      <c r="J233" s="51">
        <f t="shared" si="11"/>
        <v>2.4562811492136793</v>
      </c>
      <c r="K233" s="52">
        <f t="shared" si="11"/>
        <v>2.4117020399317903</v>
      </c>
      <c r="L233" s="51">
        <f t="shared" si="11"/>
        <v>2.374155594090869</v>
      </c>
      <c r="M233" s="52">
        <f t="shared" si="11"/>
        <v>2.3420667984874743</v>
      </c>
      <c r="N233" s="51">
        <f t="shared" si="11"/>
        <v>2.2900328932164946</v>
      </c>
      <c r="O233" s="52">
        <f t="shared" si="11"/>
        <v>2.249586564057843</v>
      </c>
      <c r="P233" s="51">
        <f t="shared" si="11"/>
        <v>2.1906479256512137</v>
      </c>
      <c r="Q233" s="52">
        <f t="shared" si="11"/>
        <v>2.149664534895436</v>
      </c>
      <c r="R233" s="51">
        <f t="shared" si="11"/>
        <v>2.107143281920126</v>
      </c>
      <c r="S233" s="52">
        <f t="shared" si="11"/>
        <v>2.0628854464967725</v>
      </c>
      <c r="T233" s="51">
        <f t="shared" si="11"/>
        <v>2.0353965762303803</v>
      </c>
      <c r="U233" s="52">
        <f t="shared" si="12"/>
        <v>1.9975223616296187</v>
      </c>
      <c r="V233" s="51">
        <f t="shared" si="12"/>
        <v>1.9780104793073412</v>
      </c>
      <c r="W233" s="52">
        <f t="shared" si="12"/>
        <v>1.9479491379549003</v>
      </c>
      <c r="X233" s="51">
        <f t="shared" si="12"/>
        <v>1.9294170323191984</v>
      </c>
      <c r="Y233" s="51">
        <f t="shared" si="12"/>
        <v>1.9169033543107807</v>
      </c>
    </row>
    <row r="234" spans="1:25" ht="12.75">
      <c r="A234" s="23">
        <v>19</v>
      </c>
      <c r="B234" s="51">
        <f t="shared" si="9"/>
        <v>4.380749673270861</v>
      </c>
      <c r="C234" s="52">
        <f t="shared" si="13"/>
        <v>3.5218932606307662</v>
      </c>
      <c r="D234" s="51">
        <f t="shared" si="13"/>
        <v>3.1273500152207196</v>
      </c>
      <c r="E234" s="52">
        <f t="shared" si="11"/>
        <v>2.8951073075815517</v>
      </c>
      <c r="F234" s="51">
        <f t="shared" si="11"/>
        <v>2.740057541345071</v>
      </c>
      <c r="G234" s="52">
        <f t="shared" si="11"/>
        <v>2.6283180384239495</v>
      </c>
      <c r="H234" s="51">
        <f t="shared" si="11"/>
        <v>2.543534301601806</v>
      </c>
      <c r="I234" s="52">
        <f t="shared" si="11"/>
        <v>2.476770147543495</v>
      </c>
      <c r="J234" s="51">
        <f t="shared" si="11"/>
        <v>2.422698937163508</v>
      </c>
      <c r="K234" s="52">
        <f t="shared" si="11"/>
        <v>2.3779336873860073</v>
      </c>
      <c r="L234" s="51">
        <f t="shared" si="11"/>
        <v>2.340210440876673</v>
      </c>
      <c r="M234" s="52">
        <f t="shared" si="11"/>
        <v>2.3079544244864554</v>
      </c>
      <c r="N234" s="51">
        <f t="shared" si="11"/>
        <v>2.2556139018603965</v>
      </c>
      <c r="O234" s="52">
        <f t="shared" si="11"/>
        <v>2.2148950034230754</v>
      </c>
      <c r="P234" s="51">
        <f t="shared" si="11"/>
        <v>2.1554966372026882</v>
      </c>
      <c r="Q234" s="52">
        <f t="shared" si="11"/>
        <v>2.114142852968156</v>
      </c>
      <c r="R234" s="51">
        <f t="shared" si="11"/>
        <v>2.0711858836207906</v>
      </c>
      <c r="S234" s="52">
        <f t="shared" si="11"/>
        <v>2.026410055149607</v>
      </c>
      <c r="T234" s="51">
        <f t="shared" si="11"/>
        <v>1.9985614824388276</v>
      </c>
      <c r="U234" s="52">
        <f t="shared" si="12"/>
        <v>1.960136977055586</v>
      </c>
      <c r="V234" s="51">
        <f t="shared" si="12"/>
        <v>1.9403139685179798</v>
      </c>
      <c r="W234" s="52">
        <f t="shared" si="12"/>
        <v>1.909731900254775</v>
      </c>
      <c r="X234" s="51">
        <f t="shared" si="12"/>
        <v>1.890851264642749</v>
      </c>
      <c r="Y234" s="51">
        <f t="shared" si="12"/>
        <v>1.878089288197736</v>
      </c>
    </row>
    <row r="235" spans="1:25" ht="12.75">
      <c r="A235" s="23">
        <v>20</v>
      </c>
      <c r="B235" s="51">
        <f t="shared" si="9"/>
        <v>4.351243478421539</v>
      </c>
      <c r="C235" s="52">
        <f t="shared" si="13"/>
        <v>3.492828476787534</v>
      </c>
      <c r="D235" s="51">
        <f t="shared" si="13"/>
        <v>3.0983912244394283</v>
      </c>
      <c r="E235" s="52">
        <f t="shared" si="11"/>
        <v>2.8660814020888035</v>
      </c>
      <c r="F235" s="51">
        <f t="shared" si="11"/>
        <v>2.710889836763136</v>
      </c>
      <c r="G235" s="52">
        <f t="shared" si="11"/>
        <v>2.598977711648656</v>
      </c>
      <c r="H235" s="51">
        <f t="shared" si="11"/>
        <v>2.5140110631923207</v>
      </c>
      <c r="I235" s="52">
        <f t="shared" si="11"/>
        <v>2.4470637480707227</v>
      </c>
      <c r="J235" s="51">
        <f t="shared" si="11"/>
        <v>2.3928141084646004</v>
      </c>
      <c r="K235" s="52">
        <f t="shared" si="11"/>
        <v>2.3478775670929446</v>
      </c>
      <c r="L235" s="51">
        <f t="shared" si="11"/>
        <v>2.3099912106326697</v>
      </c>
      <c r="M235" s="52">
        <f t="shared" si="11"/>
        <v>2.2775805742387796</v>
      </c>
      <c r="N235" s="51">
        <f t="shared" si="11"/>
        <v>2.224955706280845</v>
      </c>
      <c r="O235" s="52">
        <f t="shared" si="11"/>
        <v>2.1839831671558</v>
      </c>
      <c r="P235" s="51">
        <f t="shared" si="11"/>
        <v>2.1241552129755474</v>
      </c>
      <c r="Q235" s="52">
        <f t="shared" si="11"/>
        <v>2.082453718241485</v>
      </c>
      <c r="R235" s="51">
        <f t="shared" si="11"/>
        <v>2.0390859041662432</v>
      </c>
      <c r="S235" s="52">
        <f t="shared" si="11"/>
        <v>1.9938190986086917</v>
      </c>
      <c r="T235" s="51">
        <f t="shared" si="11"/>
        <v>1.9656279394114908</v>
      </c>
      <c r="U235" s="52">
        <f t="shared" si="12"/>
        <v>1.9266766828429391</v>
      </c>
      <c r="V235" s="51">
        <f t="shared" si="12"/>
        <v>1.906554419895186</v>
      </c>
      <c r="W235" s="52">
        <f t="shared" si="12"/>
        <v>1.8754691263318692</v>
      </c>
      <c r="X235" s="51">
        <f t="shared" si="12"/>
        <v>1.8562499885801627</v>
      </c>
      <c r="Y235" s="51">
        <f t="shared" si="12"/>
        <v>1.8432460180191286</v>
      </c>
    </row>
    <row r="236" spans="1:25" ht="12.75">
      <c r="A236" s="23">
        <v>21</v>
      </c>
      <c r="B236" s="51">
        <f t="shared" si="9"/>
        <v>4.324793711385924</v>
      </c>
      <c r="C236" s="52">
        <f t="shared" si="13"/>
        <v>3.466800111594279</v>
      </c>
      <c r="D236" s="51">
        <f t="shared" si="13"/>
        <v>3.07246700110365</v>
      </c>
      <c r="E236" s="52">
        <f t="shared" si="11"/>
        <v>2.8400998075480084</v>
      </c>
      <c r="F236" s="51">
        <f t="shared" si="11"/>
        <v>2.6847807296084616</v>
      </c>
      <c r="G236" s="52">
        <f t="shared" si="11"/>
        <v>2.5727116405930683</v>
      </c>
      <c r="H236" s="51">
        <f t="shared" si="11"/>
        <v>2.4875777039403735</v>
      </c>
      <c r="I236" s="52">
        <f t="shared" si="11"/>
        <v>2.4204621974441567</v>
      </c>
      <c r="J236" s="51">
        <f t="shared" si="11"/>
        <v>2.3660481920380976</v>
      </c>
      <c r="K236" s="52">
        <f t="shared" si="11"/>
        <v>2.320953439400655</v>
      </c>
      <c r="L236" s="51">
        <f t="shared" si="11"/>
        <v>2.282916078246287</v>
      </c>
      <c r="M236" s="52">
        <f t="shared" si="11"/>
        <v>2.250361999158353</v>
      </c>
      <c r="N236" s="51">
        <f t="shared" si="11"/>
        <v>2.1974726257392643</v>
      </c>
      <c r="O236" s="52">
        <f t="shared" si="11"/>
        <v>2.1562633893265586</v>
      </c>
      <c r="P236" s="51">
        <f t="shared" si="11"/>
        <v>2.0960329765947385</v>
      </c>
      <c r="Q236" s="52">
        <f t="shared" si="11"/>
        <v>2.054004312228461</v>
      </c>
      <c r="R236" s="51">
        <f t="shared" si="11"/>
        <v>2.010248299994111</v>
      </c>
      <c r="S236" s="52">
        <f t="shared" si="11"/>
        <v>1.9645152654823224</v>
      </c>
      <c r="T236" s="51">
        <f t="shared" si="11"/>
        <v>1.9359972798119305</v>
      </c>
      <c r="U236" s="52">
        <f t="shared" si="12"/>
        <v>1.8965410463215946</v>
      </c>
      <c r="V236" s="51">
        <f t="shared" si="12"/>
        <v>1.8761305502366117</v>
      </c>
      <c r="W236" s="52">
        <f t="shared" si="12"/>
        <v>1.8445583137860875</v>
      </c>
      <c r="X236" s="51">
        <f t="shared" si="12"/>
        <v>1.8250100069742508</v>
      </c>
      <c r="Y236" s="51">
        <f t="shared" si="12"/>
        <v>1.811769900352902</v>
      </c>
    </row>
    <row r="237" spans="1:25" ht="12.75">
      <c r="A237" s="23">
        <v>22</v>
      </c>
      <c r="B237" s="51">
        <f t="shared" si="9"/>
        <v>4.300949462007326</v>
      </c>
      <c r="C237" s="52">
        <f t="shared" si="13"/>
        <v>3.443356779418532</v>
      </c>
      <c r="D237" s="51">
        <f t="shared" si="13"/>
        <v>3.049125005973554</v>
      </c>
      <c r="E237" s="52">
        <f aca="true" t="shared" si="14" ref="E237:T246">FINV($B$213,E$215,$A237)</f>
        <v>2.8167083397123855</v>
      </c>
      <c r="F237" s="51">
        <f t="shared" si="14"/>
        <v>2.6612739164184047</v>
      </c>
      <c r="G237" s="52">
        <f t="shared" si="14"/>
        <v>2.549061413926366</v>
      </c>
      <c r="H237" s="51">
        <f t="shared" si="14"/>
        <v>2.4637738302074688</v>
      </c>
      <c r="I237" s="52">
        <f t="shared" si="14"/>
        <v>2.396503283852531</v>
      </c>
      <c r="J237" s="51">
        <f t="shared" si="14"/>
        <v>2.341937327646197</v>
      </c>
      <c r="K237" s="52">
        <f t="shared" si="14"/>
        <v>2.2966959570296384</v>
      </c>
      <c r="L237" s="51">
        <f t="shared" si="14"/>
        <v>2.2585183570790983</v>
      </c>
      <c r="M237" s="52">
        <f t="shared" si="14"/>
        <v>2.2258308071771955</v>
      </c>
      <c r="N237" s="51">
        <f t="shared" si="14"/>
        <v>2.1726946935617395</v>
      </c>
      <c r="O237" s="52">
        <f t="shared" si="14"/>
        <v>2.1312640004906145</v>
      </c>
      <c r="P237" s="51">
        <f t="shared" si="14"/>
        <v>2.0706556612558407</v>
      </c>
      <c r="Q237" s="52">
        <f t="shared" si="14"/>
        <v>2.0283185079770334</v>
      </c>
      <c r="R237" s="51">
        <f t="shared" si="14"/>
        <v>1.984195001585476</v>
      </c>
      <c r="S237" s="52">
        <f t="shared" si="14"/>
        <v>1.9380184960813351</v>
      </c>
      <c r="T237" s="51">
        <f t="shared" si="14"/>
        <v>1.9091882497291013</v>
      </c>
      <c r="U237" s="52">
        <f t="shared" si="12"/>
        <v>1.8692472556132342</v>
      </c>
      <c r="V237" s="51">
        <f t="shared" si="12"/>
        <v>1.848558796705579</v>
      </c>
      <c r="W237" s="52">
        <f t="shared" si="12"/>
        <v>1.8165148246990959</v>
      </c>
      <c r="X237" s="51">
        <f t="shared" si="12"/>
        <v>1.7966460708795258</v>
      </c>
      <c r="Y237" s="51">
        <f t="shared" si="12"/>
        <v>1.7831752947077346</v>
      </c>
    </row>
    <row r="238" spans="1:25" ht="12.75">
      <c r="A238" s="23">
        <v>23</v>
      </c>
      <c r="B238" s="51">
        <f t="shared" si="9"/>
        <v>4.27934426028912</v>
      </c>
      <c r="C238" s="52">
        <f t="shared" si="13"/>
        <v>3.422132207912928</v>
      </c>
      <c r="D238" s="51">
        <f t="shared" si="13"/>
        <v>3.0279983836428794</v>
      </c>
      <c r="E238" s="52">
        <f t="shared" si="14"/>
        <v>2.795538737433046</v>
      </c>
      <c r="F238" s="51">
        <f t="shared" si="14"/>
        <v>2.639999425206981</v>
      </c>
      <c r="G238" s="52">
        <f t="shared" si="14"/>
        <v>2.527655325324101</v>
      </c>
      <c r="H238" s="51">
        <f t="shared" si="14"/>
        <v>2.4422260859633402</v>
      </c>
      <c r="I238" s="52">
        <f t="shared" si="14"/>
        <v>2.374812125908208</v>
      </c>
      <c r="J238" s="51">
        <f t="shared" si="14"/>
        <v>2.320105242272164</v>
      </c>
      <c r="K238" s="52">
        <f t="shared" si="14"/>
        <v>2.274727585123956</v>
      </c>
      <c r="L238" s="51">
        <f t="shared" si="14"/>
        <v>2.2364193703580195</v>
      </c>
      <c r="M238" s="52">
        <f t="shared" si="14"/>
        <v>2.2036072890221847</v>
      </c>
      <c r="N238" s="51">
        <f t="shared" si="14"/>
        <v>2.150240419048897</v>
      </c>
      <c r="O238" s="52">
        <f t="shared" si="14"/>
        <v>2.1086020385469</v>
      </c>
      <c r="P238" s="51">
        <f t="shared" si="14"/>
        <v>2.04763804684689</v>
      </c>
      <c r="Q238" s="52">
        <f t="shared" si="14"/>
        <v>2.005009458147553</v>
      </c>
      <c r="R238" s="51">
        <f t="shared" si="14"/>
        <v>1.96053745330325</v>
      </c>
      <c r="S238" s="52">
        <f t="shared" si="14"/>
        <v>1.9139384754634534</v>
      </c>
      <c r="T238" s="51">
        <f t="shared" si="14"/>
        <v>1.8848094745633297</v>
      </c>
      <c r="U238" s="52">
        <f t="shared" si="12"/>
        <v>1.8444025505019912</v>
      </c>
      <c r="V238" s="51">
        <f t="shared" si="12"/>
        <v>1.823445730696453</v>
      </c>
      <c r="W238" s="52">
        <f t="shared" si="12"/>
        <v>1.7909442745465523</v>
      </c>
      <c r="X238" s="51">
        <f t="shared" si="12"/>
        <v>1.770763253774505</v>
      </c>
      <c r="Y238" s="51">
        <f t="shared" si="12"/>
        <v>1.757066927806052</v>
      </c>
    </row>
    <row r="239" spans="1:25" ht="12.75">
      <c r="A239" s="23">
        <v>24</v>
      </c>
      <c r="B239" s="51">
        <f t="shared" si="9"/>
        <v>4.259677213621634</v>
      </c>
      <c r="C239" s="52">
        <f t="shared" si="13"/>
        <v>3.402826105401874</v>
      </c>
      <c r="D239" s="51">
        <f t="shared" si="13"/>
        <v>3.0087865720018208</v>
      </c>
      <c r="E239" s="52">
        <f t="shared" si="14"/>
        <v>2.7762892893226967</v>
      </c>
      <c r="F239" s="51">
        <f t="shared" si="14"/>
        <v>2.6206541468577296</v>
      </c>
      <c r="G239" s="52">
        <f t="shared" si="14"/>
        <v>2.508188823504451</v>
      </c>
      <c r="H239" s="51">
        <f t="shared" si="14"/>
        <v>2.4226285337346676</v>
      </c>
      <c r="I239" s="52">
        <f t="shared" si="14"/>
        <v>2.3550814949328354</v>
      </c>
      <c r="J239" s="51">
        <f t="shared" si="14"/>
        <v>2.30024352244285</v>
      </c>
      <c r="K239" s="52">
        <f t="shared" si="14"/>
        <v>2.254738830822186</v>
      </c>
      <c r="L239" s="51">
        <f t="shared" si="14"/>
        <v>2.216308645649998</v>
      </c>
      <c r="M239" s="52">
        <f t="shared" si="14"/>
        <v>2.1833800817040565</v>
      </c>
      <c r="N239" s="51">
        <f t="shared" si="14"/>
        <v>2.129796896513793</v>
      </c>
      <c r="O239" s="52">
        <f t="shared" si="14"/>
        <v>2.0879633175846735</v>
      </c>
      <c r="P239" s="51">
        <f t="shared" si="14"/>
        <v>2.026663971502911</v>
      </c>
      <c r="Q239" s="52">
        <f t="shared" si="14"/>
        <v>1.983759568330954</v>
      </c>
      <c r="R239" s="51">
        <f t="shared" si="14"/>
        <v>1.9389565490494167</v>
      </c>
      <c r="S239" s="52">
        <f t="shared" si="14"/>
        <v>1.8919545325739007</v>
      </c>
      <c r="T239" s="51">
        <f t="shared" si="14"/>
        <v>1.8625393370159378</v>
      </c>
      <c r="U239" s="52">
        <f t="shared" si="12"/>
        <v>1.821684073239541</v>
      </c>
      <c r="V239" s="51">
        <f t="shared" si="12"/>
        <v>1.8004678954820355</v>
      </c>
      <c r="W239" s="52">
        <f t="shared" si="12"/>
        <v>1.7675223505925581</v>
      </c>
      <c r="X239" s="51">
        <f t="shared" si="12"/>
        <v>1.7470367586400264</v>
      </c>
      <c r="Y239" s="51">
        <f t="shared" si="12"/>
        <v>1.7331196934507136</v>
      </c>
    </row>
    <row r="240" spans="1:25" ht="12.75">
      <c r="A240" s="23">
        <v>25</v>
      </c>
      <c r="B240" s="51">
        <f t="shared" si="9"/>
        <v>4.2416989798627345</v>
      </c>
      <c r="C240" s="52">
        <f t="shared" si="13"/>
        <v>3.385189961500754</v>
      </c>
      <c r="D240" s="51">
        <f t="shared" si="13"/>
        <v>2.9912409113722127</v>
      </c>
      <c r="E240" s="52">
        <f t="shared" si="14"/>
        <v>2.7587104697884213</v>
      </c>
      <c r="F240" s="51">
        <f t="shared" si="14"/>
        <v>2.6029874016104815</v>
      </c>
      <c r="G240" s="52">
        <f t="shared" si="14"/>
        <v>2.4904100181679203</v>
      </c>
      <c r="H240" s="51">
        <f t="shared" si="14"/>
        <v>2.4047281084529892</v>
      </c>
      <c r="I240" s="52">
        <f t="shared" si="14"/>
        <v>2.337057224146041</v>
      </c>
      <c r="J240" s="51">
        <f t="shared" si="14"/>
        <v>2.2820969850967217</v>
      </c>
      <c r="K240" s="52">
        <f t="shared" si="14"/>
        <v>2.2364735811390455</v>
      </c>
      <c r="L240" s="51">
        <f t="shared" si="14"/>
        <v>2.197929221827276</v>
      </c>
      <c r="M240" s="52">
        <f t="shared" si="14"/>
        <v>2.164891452508785</v>
      </c>
      <c r="N240" s="51">
        <f t="shared" si="14"/>
        <v>2.111105049243972</v>
      </c>
      <c r="O240" s="52">
        <f t="shared" si="14"/>
        <v>2.069087640246763</v>
      </c>
      <c r="P240" s="51">
        <f t="shared" si="14"/>
        <v>2.007471498711113</v>
      </c>
      <c r="Q240" s="52">
        <f t="shared" si="14"/>
        <v>1.9643056338331712</v>
      </c>
      <c r="R240" s="51">
        <f t="shared" si="14"/>
        <v>1.9191877391285788</v>
      </c>
      <c r="S240" s="52">
        <f t="shared" si="14"/>
        <v>1.871800718091587</v>
      </c>
      <c r="T240" s="51">
        <f t="shared" si="14"/>
        <v>1.8421110381531975</v>
      </c>
      <c r="U240" s="52">
        <f t="shared" si="12"/>
        <v>1.8008239080993325</v>
      </c>
      <c r="V240" s="51">
        <f t="shared" si="12"/>
        <v>1.779356835388783</v>
      </c>
      <c r="W240" s="52">
        <f t="shared" si="12"/>
        <v>1.7459798259210353</v>
      </c>
      <c r="X240" s="51">
        <f t="shared" si="12"/>
        <v>1.725196923113229</v>
      </c>
      <c r="Y240" s="51">
        <f t="shared" si="12"/>
        <v>1.7110636517841997</v>
      </c>
    </row>
    <row r="241" spans="1:25" ht="12.75">
      <c r="A241" s="23">
        <v>26</v>
      </c>
      <c r="B241" s="51">
        <f t="shared" si="9"/>
        <v>4.225201190239561</v>
      </c>
      <c r="C241" s="52">
        <f t="shared" si="13"/>
        <v>3.3690163595469453</v>
      </c>
      <c r="D241" s="51">
        <f t="shared" si="13"/>
        <v>2.9751539660870048</v>
      </c>
      <c r="E241" s="52">
        <f t="shared" si="14"/>
        <v>2.742594137292257</v>
      </c>
      <c r="F241" s="51">
        <f t="shared" si="14"/>
        <v>2.5867900857028383</v>
      </c>
      <c r="G241" s="52">
        <f t="shared" si="14"/>
        <v>2.4741087808508206</v>
      </c>
      <c r="H241" s="51">
        <f t="shared" si="14"/>
        <v>2.3883136784194896</v>
      </c>
      <c r="I241" s="52">
        <f t="shared" si="14"/>
        <v>2.320527235118651</v>
      </c>
      <c r="J241" s="51">
        <f t="shared" si="14"/>
        <v>2.2654526742122574</v>
      </c>
      <c r="K241" s="52">
        <f t="shared" si="14"/>
        <v>2.219718073772712</v>
      </c>
      <c r="L241" s="51">
        <f t="shared" si="14"/>
        <v>2.1810665989659146</v>
      </c>
      <c r="M241" s="52">
        <f t="shared" si="14"/>
        <v>2.1479262278110056</v>
      </c>
      <c r="N241" s="51">
        <f t="shared" si="14"/>
        <v>2.093948526084456</v>
      </c>
      <c r="O241" s="52">
        <f t="shared" si="14"/>
        <v>2.0517576691176727</v>
      </c>
      <c r="P241" s="51">
        <f t="shared" si="14"/>
        <v>1.9898417524358853</v>
      </c>
      <c r="Q241" s="52">
        <f t="shared" si="14"/>
        <v>1.946427650404944</v>
      </c>
      <c r="R241" s="51">
        <f t="shared" si="14"/>
        <v>1.9010098168481826</v>
      </c>
      <c r="S241" s="52">
        <f t="shared" si="14"/>
        <v>1.853254567611025</v>
      </c>
      <c r="T241" s="51">
        <f t="shared" si="14"/>
        <v>1.823301347057523</v>
      </c>
      <c r="U241" s="52">
        <f t="shared" si="12"/>
        <v>1.7815978137270023</v>
      </c>
      <c r="V241" s="51">
        <f t="shared" si="12"/>
        <v>1.7598878198240175</v>
      </c>
      <c r="W241" s="52">
        <f t="shared" si="12"/>
        <v>1.7260912713497185</v>
      </c>
      <c r="X241" s="51">
        <f t="shared" si="12"/>
        <v>1.7050179243149621</v>
      </c>
      <c r="Y241" s="51">
        <f t="shared" si="12"/>
        <v>1.6906727294267205</v>
      </c>
    </row>
    <row r="242" spans="1:25" ht="12.75">
      <c r="A242" s="23">
        <v>27</v>
      </c>
      <c r="B242" s="51">
        <f t="shared" si="9"/>
        <v>4.21000837188428</v>
      </c>
      <c r="C242" s="52">
        <f t="shared" si="13"/>
        <v>3.3541308285806135</v>
      </c>
      <c r="D242" s="51">
        <f t="shared" si="13"/>
        <v>2.9603513208392105</v>
      </c>
      <c r="E242" s="52">
        <f t="shared" si="14"/>
        <v>2.7277653061040157</v>
      </c>
      <c r="F242" s="51">
        <f t="shared" si="14"/>
        <v>2.5718864042300744</v>
      </c>
      <c r="G242" s="52">
        <f t="shared" si="14"/>
        <v>2.4591084426575955</v>
      </c>
      <c r="H242" s="51">
        <f t="shared" si="14"/>
        <v>2.3732077120701573</v>
      </c>
      <c r="I242" s="52">
        <f t="shared" si="14"/>
        <v>2.305313177511553</v>
      </c>
      <c r="J242" s="51">
        <f t="shared" si="14"/>
        <v>2.250131477032186</v>
      </c>
      <c r="K242" s="52">
        <f t="shared" si="14"/>
        <v>2.204292492859289</v>
      </c>
      <c r="L242" s="51">
        <f t="shared" si="14"/>
        <v>2.1655403158755524</v>
      </c>
      <c r="M242" s="52">
        <f t="shared" si="14"/>
        <v>2.1323033553256554</v>
      </c>
      <c r="N242" s="51">
        <f t="shared" si="14"/>
        <v>2.078145237803894</v>
      </c>
      <c r="O242" s="52">
        <f t="shared" si="14"/>
        <v>2.035790442754453</v>
      </c>
      <c r="P242" s="51">
        <f t="shared" si="14"/>
        <v>1.9735904037351837</v>
      </c>
      <c r="Q242" s="52">
        <f t="shared" si="14"/>
        <v>1.929940280983463</v>
      </c>
      <c r="R242" s="51">
        <f t="shared" si="14"/>
        <v>1.884236365549559</v>
      </c>
      <c r="S242" s="52">
        <f t="shared" si="14"/>
        <v>1.8361285295198129</v>
      </c>
      <c r="T242" s="51">
        <f t="shared" si="14"/>
        <v>1.8059220176444142</v>
      </c>
      <c r="U242" s="52">
        <f t="shared" si="12"/>
        <v>1.7638166258434778</v>
      </c>
      <c r="V242" s="51">
        <f t="shared" si="12"/>
        <v>1.7418712392067226</v>
      </c>
      <c r="W242" s="52">
        <f t="shared" si="12"/>
        <v>1.707666441530895</v>
      </c>
      <c r="X242" s="51">
        <f t="shared" si="12"/>
        <v>1.6863091592149226</v>
      </c>
      <c r="Y242" s="51">
        <f t="shared" si="12"/>
        <v>1.6717560963133207</v>
      </c>
    </row>
    <row r="243" spans="1:25" ht="12.75">
      <c r="A243" s="23">
        <v>28</v>
      </c>
      <c r="B243" s="51">
        <f t="shared" si="9"/>
        <v>4.1959717074015295</v>
      </c>
      <c r="C243" s="52">
        <f t="shared" si="13"/>
        <v>3.340385558289091</v>
      </c>
      <c r="D243" s="51">
        <f t="shared" si="13"/>
        <v>2.9466852687816703</v>
      </c>
      <c r="E243" s="52">
        <f t="shared" si="14"/>
        <v>2.714075804214736</v>
      </c>
      <c r="F243" s="51">
        <f t="shared" si="14"/>
        <v>2.558127499351863</v>
      </c>
      <c r="G243" s="52">
        <f t="shared" si="14"/>
        <v>2.445259395168069</v>
      </c>
      <c r="H243" s="51">
        <f t="shared" si="14"/>
        <v>2.3592598545442662</v>
      </c>
      <c r="I243" s="52">
        <f t="shared" si="14"/>
        <v>2.2912639842275455</v>
      </c>
      <c r="J243" s="51">
        <f t="shared" si="14"/>
        <v>2.23598166046179</v>
      </c>
      <c r="K243" s="52">
        <f t="shared" si="14"/>
        <v>2.190044488960522</v>
      </c>
      <c r="L243" s="51">
        <f t="shared" si="14"/>
        <v>2.1511974557044082</v>
      </c>
      <c r="M243" s="52">
        <f t="shared" si="14"/>
        <v>2.1178693970725355</v>
      </c>
      <c r="N243" s="51">
        <f t="shared" si="14"/>
        <v>2.063540829044996</v>
      </c>
      <c r="O243" s="52">
        <f t="shared" si="14"/>
        <v>2.021030831048269</v>
      </c>
      <c r="P243" s="51">
        <f t="shared" si="14"/>
        <v>1.9585611020065579</v>
      </c>
      <c r="Q243" s="52">
        <f t="shared" si="14"/>
        <v>1.9146862705699808</v>
      </c>
      <c r="R243" s="51">
        <f t="shared" si="14"/>
        <v>1.868709157204521</v>
      </c>
      <c r="S243" s="52">
        <f t="shared" si="14"/>
        <v>1.820263347747971</v>
      </c>
      <c r="T243" s="51">
        <f t="shared" si="14"/>
        <v>1.7898131622614906</v>
      </c>
      <c r="U243" s="52">
        <f aca="true" t="shared" si="15" ref="U243:U258">FINV($B$213,U$215,$A243)</f>
        <v>1.7473196191874454</v>
      </c>
      <c r="V243" s="51">
        <f t="shared" si="12"/>
        <v>1.7251459613305524</v>
      </c>
      <c r="W243" s="52">
        <f t="shared" si="12"/>
        <v>1.6905436257182798</v>
      </c>
      <c r="X243" s="51">
        <f t="shared" si="12"/>
        <v>1.6689085906875092</v>
      </c>
      <c r="Y243" s="51">
        <f t="shared" si="12"/>
        <v>1.6541515082608118</v>
      </c>
    </row>
    <row r="244" spans="1:25" ht="12.75">
      <c r="A244" s="23">
        <v>29</v>
      </c>
      <c r="B244" s="51">
        <f t="shared" si="9"/>
        <v>4.182964162155219</v>
      </c>
      <c r="C244" s="52">
        <f t="shared" si="13"/>
        <v>3.3276544986233123</v>
      </c>
      <c r="D244" s="51">
        <f t="shared" si="13"/>
        <v>2.9340298927864144</v>
      </c>
      <c r="E244" s="52">
        <f t="shared" si="14"/>
        <v>2.7013993319925858</v>
      </c>
      <c r="F244" s="51">
        <f t="shared" si="14"/>
        <v>2.545386485974837</v>
      </c>
      <c r="G244" s="52">
        <f t="shared" si="14"/>
        <v>2.432434104654937</v>
      </c>
      <c r="H244" s="51">
        <f t="shared" si="14"/>
        <v>2.346341922559608</v>
      </c>
      <c r="I244" s="52">
        <f t="shared" si="14"/>
        <v>2.278250849134241</v>
      </c>
      <c r="J244" s="51">
        <f t="shared" si="14"/>
        <v>2.2228738336809446</v>
      </c>
      <c r="K244" s="52">
        <f t="shared" si="14"/>
        <v>2.176844128387308</v>
      </c>
      <c r="L244" s="51">
        <f t="shared" si="14"/>
        <v>2.137907583567749</v>
      </c>
      <c r="M244" s="52">
        <f t="shared" si="14"/>
        <v>2.1044934566899123</v>
      </c>
      <c r="N244" s="51">
        <f t="shared" si="14"/>
        <v>2.050003588415559</v>
      </c>
      <c r="O244" s="52">
        <f t="shared" si="14"/>
        <v>2.0073464316550513</v>
      </c>
      <c r="P244" s="51">
        <f t="shared" si="14"/>
        <v>1.944620351460113</v>
      </c>
      <c r="Q244" s="52">
        <f t="shared" si="14"/>
        <v>1.9005313090938887</v>
      </c>
      <c r="R244" s="51">
        <f t="shared" si="14"/>
        <v>1.8542930017001562</v>
      </c>
      <c r="S244" s="52">
        <f t="shared" si="14"/>
        <v>1.805522897808534</v>
      </c>
      <c r="T244" s="51">
        <f t="shared" si="14"/>
        <v>1.7748380800798054</v>
      </c>
      <c r="U244" s="52">
        <f t="shared" si="15"/>
        <v>1.7319693289123679</v>
      </c>
      <c r="V244" s="51">
        <f t="shared" si="12"/>
        <v>1.709574148302333</v>
      </c>
      <c r="W244" s="52">
        <f t="shared" si="12"/>
        <v>1.6745844457338825</v>
      </c>
      <c r="X244" s="51">
        <f t="shared" si="12"/>
        <v>1.6526775415977002</v>
      </c>
      <c r="Y244" s="51">
        <f t="shared" si="12"/>
        <v>1.6377200990667058</v>
      </c>
    </row>
    <row r="245" spans="1:25" ht="12.75">
      <c r="A245" s="23">
        <v>30</v>
      </c>
      <c r="B245" s="51">
        <f t="shared" si="9"/>
        <v>4.170876757442638</v>
      </c>
      <c r="C245" s="52">
        <f t="shared" si="13"/>
        <v>3.315829501064668</v>
      </c>
      <c r="D245" s="51">
        <f t="shared" si="13"/>
        <v>2.922277194145524</v>
      </c>
      <c r="E245" s="52">
        <f t="shared" si="14"/>
        <v>2.6896275737604016</v>
      </c>
      <c r="F245" s="51">
        <f t="shared" si="14"/>
        <v>2.5335545453615556</v>
      </c>
      <c r="G245" s="52">
        <f t="shared" si="14"/>
        <v>2.4205231886351974</v>
      </c>
      <c r="H245" s="51">
        <f t="shared" si="14"/>
        <v>2.33434396543789</v>
      </c>
      <c r="I245" s="52">
        <f t="shared" si="14"/>
        <v>2.26616327422017</v>
      </c>
      <c r="J245" s="51">
        <f t="shared" si="14"/>
        <v>2.210696983011627</v>
      </c>
      <c r="K245" s="52">
        <f t="shared" si="14"/>
        <v>2.1645799172096565</v>
      </c>
      <c r="L245" s="51">
        <f t="shared" si="14"/>
        <v>2.125558760964479</v>
      </c>
      <c r="M245" s="52">
        <f t="shared" si="14"/>
        <v>2.0920631853610248</v>
      </c>
      <c r="N245" s="51">
        <f t="shared" si="14"/>
        <v>2.0374204401797895</v>
      </c>
      <c r="O245" s="52">
        <f t="shared" si="14"/>
        <v>1.9946235503435221</v>
      </c>
      <c r="P245" s="51">
        <f t="shared" si="14"/>
        <v>1.9316534748125087</v>
      </c>
      <c r="Q245" s="52">
        <f t="shared" si="14"/>
        <v>1.887359983696931</v>
      </c>
      <c r="R245" s="51">
        <f t="shared" si="14"/>
        <v>1.8408716877004485</v>
      </c>
      <c r="S245" s="52">
        <f t="shared" si="14"/>
        <v>1.7917901164922978</v>
      </c>
      <c r="T245" s="51">
        <f t="shared" si="14"/>
        <v>1.760879183084111</v>
      </c>
      <c r="U245" s="52">
        <f t="shared" si="15"/>
        <v>1.7176474552911656</v>
      </c>
      <c r="V245" s="51">
        <f t="shared" si="12"/>
        <v>1.6950371566289215</v>
      </c>
      <c r="W245" s="52">
        <f t="shared" si="12"/>
        <v>1.6596697746597044</v>
      </c>
      <c r="X245" s="51">
        <f t="shared" si="12"/>
        <v>1.6374966101970436</v>
      </c>
      <c r="Y245" s="51">
        <f t="shared" si="12"/>
        <v>1.6223422932902007</v>
      </c>
    </row>
    <row r="246" spans="1:25" ht="12.75">
      <c r="A246" s="23">
        <v>31</v>
      </c>
      <c r="B246" s="51">
        <f t="shared" si="9"/>
        <v>4.159615065583505</v>
      </c>
      <c r="C246" s="52">
        <f t="shared" si="13"/>
        <v>3.304817252249256</v>
      </c>
      <c r="D246" s="51">
        <f t="shared" si="13"/>
        <v>2.91133401761308</v>
      </c>
      <c r="E246" s="52">
        <f t="shared" si="14"/>
        <v>2.678667109725466</v>
      </c>
      <c r="F246" s="51">
        <f t="shared" si="14"/>
        <v>2.5225378228591904</v>
      </c>
      <c r="G246" s="52">
        <f t="shared" si="14"/>
        <v>2.4094322999123996</v>
      </c>
      <c r="H246" s="51">
        <f t="shared" si="14"/>
        <v>2.323171136570168</v>
      </c>
      <c r="I246" s="52">
        <f t="shared" si="14"/>
        <v>2.2549059297480314</v>
      </c>
      <c r="J246" s="51">
        <f t="shared" si="14"/>
        <v>2.1993553219938313</v>
      </c>
      <c r="K246" s="52">
        <f t="shared" si="14"/>
        <v>2.1531556423892164</v>
      </c>
      <c r="L246" s="51">
        <f t="shared" si="14"/>
        <v>2.114054378977724</v>
      </c>
      <c r="M246" s="52">
        <f t="shared" si="14"/>
        <v>2.080481607971997</v>
      </c>
      <c r="N246" s="51">
        <f t="shared" si="14"/>
        <v>2.0256937585603954</v>
      </c>
      <c r="O246" s="52">
        <f t="shared" si="14"/>
        <v>1.9827640058074167</v>
      </c>
      <c r="P246" s="51">
        <f t="shared" si="14"/>
        <v>1.9195614040985398</v>
      </c>
      <c r="Q246" s="52">
        <f t="shared" si="14"/>
        <v>1.8750725599078502</v>
      </c>
      <c r="R246" s="51">
        <f t="shared" si="14"/>
        <v>1.8283447541395867</v>
      </c>
      <c r="S246" s="52">
        <f t="shared" si="14"/>
        <v>1.7789637665956781</v>
      </c>
      <c r="T246" s="51">
        <f t="shared" si="14"/>
        <v>1.7478347421617477</v>
      </c>
      <c r="U246" s="52">
        <f t="shared" si="15"/>
        <v>1.704251627937539</v>
      </c>
      <c r="V246" s="51">
        <f t="shared" si="12"/>
        <v>1.6814322991218535</v>
      </c>
      <c r="W246" s="52">
        <f t="shared" si="12"/>
        <v>1.645696469974335</v>
      </c>
      <c r="X246" s="51">
        <f t="shared" si="12"/>
        <v>1.6232624005171257</v>
      </c>
      <c r="Y246" s="51">
        <f t="shared" si="12"/>
        <v>1.6079145350398325</v>
      </c>
    </row>
    <row r="247" spans="1:25" ht="12.75">
      <c r="A247" s="23">
        <v>32</v>
      </c>
      <c r="B247" s="51">
        <f t="shared" si="9"/>
        <v>4.149097408818552</v>
      </c>
      <c r="C247" s="52">
        <f t="shared" si="13"/>
        <v>3.2945368165421005</v>
      </c>
      <c r="D247" s="51">
        <f t="shared" si="13"/>
        <v>2.901119588155124</v>
      </c>
      <c r="E247" s="52">
        <f aca="true" t="shared" si="16" ref="E247:T258">FINV($B$213,E$215,$A247)</f>
        <v>2.668436942588202</v>
      </c>
      <c r="F247" s="51">
        <f t="shared" si="16"/>
        <v>2.5122549431772843</v>
      </c>
      <c r="G247" s="52">
        <f t="shared" si="16"/>
        <v>2.3990796307751356</v>
      </c>
      <c r="H247" s="51">
        <f t="shared" si="16"/>
        <v>2.3127411873428647</v>
      </c>
      <c r="I247" s="52">
        <f t="shared" si="16"/>
        <v>2.2443961388808455</v>
      </c>
      <c r="J247" s="51">
        <f t="shared" si="16"/>
        <v>2.1887657676847807</v>
      </c>
      <c r="K247" s="52">
        <f t="shared" si="16"/>
        <v>2.1424878406573464</v>
      </c>
      <c r="L247" s="51">
        <f t="shared" si="16"/>
        <v>2.1033106205473313</v>
      </c>
      <c r="M247" s="52">
        <f t="shared" si="16"/>
        <v>2.0696645795012314</v>
      </c>
      <c r="N247" s="51">
        <f t="shared" si="16"/>
        <v>2.014738814185625</v>
      </c>
      <c r="O247" s="52">
        <f t="shared" si="16"/>
        <v>1.9716825681197565</v>
      </c>
      <c r="P247" s="51">
        <f t="shared" si="16"/>
        <v>1.9082581072769509</v>
      </c>
      <c r="Q247" s="52">
        <f t="shared" si="16"/>
        <v>1.8635824000542929</v>
      </c>
      <c r="R247" s="51">
        <f t="shared" si="16"/>
        <v>1.8166249003730774</v>
      </c>
      <c r="S247" s="52">
        <f t="shared" si="16"/>
        <v>1.7669558285797957</v>
      </c>
      <c r="T247" s="51">
        <f t="shared" si="16"/>
        <v>1.7356162992985835</v>
      </c>
      <c r="U247" s="52">
        <f t="shared" si="15"/>
        <v>1.6916927878795365</v>
      </c>
      <c r="V247" s="51">
        <f t="shared" si="12"/>
        <v>1.668670223506068</v>
      </c>
      <c r="W247" s="52">
        <f t="shared" si="12"/>
        <v>1.6325747599831408</v>
      </c>
      <c r="X247" s="51">
        <f t="shared" si="12"/>
        <v>1.609884906444409</v>
      </c>
      <c r="Y247" s="51">
        <f t="shared" si="12"/>
        <v>1.5943466705761908</v>
      </c>
    </row>
    <row r="248" spans="1:25" ht="12.75">
      <c r="A248" s="23">
        <v>33</v>
      </c>
      <c r="B248" s="51">
        <f t="shared" si="9"/>
        <v>4.139252453937612</v>
      </c>
      <c r="C248" s="52">
        <f t="shared" si="13"/>
        <v>3.284917651089147</v>
      </c>
      <c r="D248" s="51">
        <f t="shared" si="13"/>
        <v>2.8915635220961455</v>
      </c>
      <c r="E248" s="52">
        <f t="shared" si="16"/>
        <v>2.6588665007721266</v>
      </c>
      <c r="F248" s="51">
        <f t="shared" si="16"/>
        <v>2.50263500449664</v>
      </c>
      <c r="G248" s="52">
        <f t="shared" si="16"/>
        <v>2.3893938980643448</v>
      </c>
      <c r="H248" s="51">
        <f t="shared" si="16"/>
        <v>2.302982443750481</v>
      </c>
      <c r="I248" s="52">
        <f t="shared" si="16"/>
        <v>2.234561846593782</v>
      </c>
      <c r="J248" s="51">
        <f t="shared" si="16"/>
        <v>2.178855902642244</v>
      </c>
      <c r="K248" s="52">
        <f t="shared" si="16"/>
        <v>2.1325037542988374</v>
      </c>
      <c r="L248" s="51">
        <f t="shared" si="16"/>
        <v>2.0932544107166544</v>
      </c>
      <c r="M248" s="52">
        <f t="shared" si="16"/>
        <v>2.059538730320062</v>
      </c>
      <c r="N248" s="51">
        <f t="shared" si="16"/>
        <v>2.004481710999894</v>
      </c>
      <c r="O248" s="52">
        <f t="shared" si="16"/>
        <v>1.9613048888701212</v>
      </c>
      <c r="P248" s="51">
        <f t="shared" si="16"/>
        <v>1.8976685082804159</v>
      </c>
      <c r="Q248" s="52">
        <f t="shared" si="16"/>
        <v>1.8528138763041886</v>
      </c>
      <c r="R248" s="51">
        <f t="shared" si="16"/>
        <v>1.8056358946601918</v>
      </c>
      <c r="S248" s="52">
        <f t="shared" si="16"/>
        <v>1.7556894143716875</v>
      </c>
      <c r="T248" s="51">
        <f t="shared" si="16"/>
        <v>1.7241465530426874</v>
      </c>
      <c r="U248" s="52">
        <f t="shared" si="15"/>
        <v>1.679893079530407</v>
      </c>
      <c r="V248" s="51">
        <f t="shared" si="12"/>
        <v>1.6566728020996129</v>
      </c>
      <c r="W248" s="52">
        <f t="shared" si="12"/>
        <v>1.6202261276420473</v>
      </c>
      <c r="X248" s="51">
        <f t="shared" si="12"/>
        <v>1.5972853935285576</v>
      </c>
      <c r="Y248" s="51">
        <f t="shared" si="12"/>
        <v>1.5815598287675683</v>
      </c>
    </row>
    <row r="249" spans="1:25" ht="12.75">
      <c r="A249" s="23">
        <v>34</v>
      </c>
      <c r="B249" s="51">
        <f t="shared" si="9"/>
        <v>4.1300176989993</v>
      </c>
      <c r="C249" s="52">
        <f t="shared" si="13"/>
        <v>3.275897990723154</v>
      </c>
      <c r="D249" s="51">
        <f t="shared" si="13"/>
        <v>2.8826042094588455</v>
      </c>
      <c r="E249" s="52">
        <f t="shared" si="16"/>
        <v>2.6498940145301555</v>
      </c>
      <c r="F249" s="51">
        <f t="shared" si="16"/>
        <v>2.493615947173624</v>
      </c>
      <c r="G249" s="52">
        <f t="shared" si="16"/>
        <v>2.3803127044434085</v>
      </c>
      <c r="H249" s="51">
        <f t="shared" si="16"/>
        <v>2.293832160658548</v>
      </c>
      <c r="I249" s="52">
        <f t="shared" si="16"/>
        <v>2.225339967517777</v>
      </c>
      <c r="J249" s="51">
        <f t="shared" si="16"/>
        <v>2.169562316966238</v>
      </c>
      <c r="K249" s="52">
        <f t="shared" si="16"/>
        <v>2.1231396679825787</v>
      </c>
      <c r="L249" s="51">
        <f t="shared" si="16"/>
        <v>2.083821748793974</v>
      </c>
      <c r="M249" s="52">
        <f t="shared" si="16"/>
        <v>2.050039794171324</v>
      </c>
      <c r="N249" s="51">
        <f t="shared" si="16"/>
        <v>1.9948577071218336</v>
      </c>
      <c r="O249" s="52">
        <f t="shared" si="16"/>
        <v>1.951565816250834</v>
      </c>
      <c r="P249" s="51">
        <f t="shared" si="16"/>
        <v>1.8877267934663942</v>
      </c>
      <c r="Q249" s="52">
        <f t="shared" si="16"/>
        <v>1.8427006710893012</v>
      </c>
      <c r="R249" s="51">
        <f t="shared" si="16"/>
        <v>1.7953108587572317</v>
      </c>
      <c r="S249" s="52">
        <f t="shared" si="16"/>
        <v>1.7450970461578632</v>
      </c>
      <c r="T249" s="51">
        <f t="shared" si="16"/>
        <v>1.713357645492906</v>
      </c>
      <c r="U249" s="52">
        <f t="shared" si="15"/>
        <v>1.6687841309621874</v>
      </c>
      <c r="V249" s="51">
        <f t="shared" si="12"/>
        <v>1.645371409973038</v>
      </c>
      <c r="W249" s="52">
        <f t="shared" si="12"/>
        <v>1.6085815856939747</v>
      </c>
      <c r="X249" s="51">
        <f t="shared" si="12"/>
        <v>1.5853946723793726</v>
      </c>
      <c r="Y249" s="51">
        <f t="shared" si="12"/>
        <v>1.5694846931883406</v>
      </c>
    </row>
    <row r="250" spans="1:25" ht="12.75">
      <c r="A250" s="23">
        <v>35</v>
      </c>
      <c r="B250" s="51">
        <f t="shared" si="9"/>
        <v>4.12133814836589</v>
      </c>
      <c r="C250" s="52">
        <f t="shared" si="13"/>
        <v>3.267423524793161</v>
      </c>
      <c r="D250" s="51">
        <f t="shared" si="13"/>
        <v>2.874187489163595</v>
      </c>
      <c r="E250" s="52">
        <f t="shared" si="16"/>
        <v>2.641465186196066</v>
      </c>
      <c r="F250" s="51">
        <f t="shared" si="16"/>
        <v>2.4851432179390445</v>
      </c>
      <c r="G250" s="52">
        <f t="shared" si="16"/>
        <v>2.3717811964421767</v>
      </c>
      <c r="H250" s="51">
        <f t="shared" si="16"/>
        <v>2.2852351740025076</v>
      </c>
      <c r="I250" s="52">
        <f t="shared" si="16"/>
        <v>2.216675032754366</v>
      </c>
      <c r="J250" s="51">
        <f t="shared" si="16"/>
        <v>2.1608292502268496</v>
      </c>
      <c r="K250" s="52">
        <f t="shared" si="16"/>
        <v>2.1143395462842367</v>
      </c>
      <c r="L250" s="51">
        <f t="shared" si="16"/>
        <v>2.074956341915809</v>
      </c>
      <c r="M250" s="52">
        <f t="shared" si="16"/>
        <v>2.0411112381761747</v>
      </c>
      <c r="N250" s="51">
        <f t="shared" si="16"/>
        <v>1.9858098387759675</v>
      </c>
      <c r="O250" s="52">
        <f t="shared" si="16"/>
        <v>1.942408014044918</v>
      </c>
      <c r="P250" s="51">
        <f t="shared" si="16"/>
        <v>1.8783750231760488</v>
      </c>
      <c r="Q250" s="52">
        <f t="shared" si="16"/>
        <v>1.8331843834550097</v>
      </c>
      <c r="R250" s="51">
        <f t="shared" si="16"/>
        <v>1.785590882936578</v>
      </c>
      <c r="S250" s="52">
        <f t="shared" si="16"/>
        <v>1.7351192544214546</v>
      </c>
      <c r="T250" s="51">
        <f t="shared" si="16"/>
        <v>1.7031897550077417</v>
      </c>
      <c r="U250" s="52">
        <f t="shared" si="15"/>
        <v>1.65830564272476</v>
      </c>
      <c r="V250" s="51">
        <f t="shared" si="12"/>
        <v>1.6347055119273648</v>
      </c>
      <c r="W250" s="52">
        <f t="shared" si="12"/>
        <v>1.5975802610182757</v>
      </c>
      <c r="X250" s="51">
        <f t="shared" si="12"/>
        <v>1.5741516815060406</v>
      </c>
      <c r="Y250" s="51">
        <f t="shared" si="12"/>
        <v>1.5580600843121934</v>
      </c>
    </row>
    <row r="251" spans="1:25" ht="12.75">
      <c r="A251" s="23">
        <v>36</v>
      </c>
      <c r="B251" s="51">
        <f t="shared" si="9"/>
        <v>4.113165219224047</v>
      </c>
      <c r="C251" s="52">
        <f t="shared" si="13"/>
        <v>3.2594463061946737</v>
      </c>
      <c r="D251" s="51">
        <f t="shared" si="13"/>
        <v>2.866265557082313</v>
      </c>
      <c r="E251" s="52">
        <f t="shared" si="16"/>
        <v>2.6335320942809917</v>
      </c>
      <c r="F251" s="51">
        <f t="shared" si="16"/>
        <v>2.4771686690107364</v>
      </c>
      <c r="G251" s="52">
        <f t="shared" si="16"/>
        <v>2.36375095844111</v>
      </c>
      <c r="H251" s="51">
        <f t="shared" si="16"/>
        <v>2.27714278986668</v>
      </c>
      <c r="I251" s="52">
        <f t="shared" si="16"/>
        <v>2.208518074413333</v>
      </c>
      <c r="J251" s="51">
        <f t="shared" si="16"/>
        <v>2.1526074718629484</v>
      </c>
      <c r="K251" s="52">
        <f t="shared" si="16"/>
        <v>2.1060539103413936</v>
      </c>
      <c r="L251" s="51">
        <f t="shared" si="16"/>
        <v>2.0666084783275</v>
      </c>
      <c r="M251" s="52">
        <f t="shared" si="16"/>
        <v>2.032703133075721</v>
      </c>
      <c r="N251" s="51">
        <f t="shared" si="16"/>
        <v>1.9772877853259918</v>
      </c>
      <c r="O251" s="52">
        <f t="shared" si="16"/>
        <v>1.9337808224048394</v>
      </c>
      <c r="P251" s="51">
        <f t="shared" si="16"/>
        <v>1.869561986091984</v>
      </c>
      <c r="Q251" s="52">
        <f t="shared" si="16"/>
        <v>1.824213381231449</v>
      </c>
      <c r="R251" s="51">
        <f t="shared" si="16"/>
        <v>1.7764238622399269</v>
      </c>
      <c r="S251" s="52">
        <f t="shared" si="16"/>
        <v>1.7257034185466562</v>
      </c>
      <c r="T251" s="51">
        <f t="shared" si="16"/>
        <v>1.6935899341256162</v>
      </c>
      <c r="U251" s="52">
        <f t="shared" si="15"/>
        <v>1.6484042223575366</v>
      </c>
      <c r="V251" s="51">
        <f t="shared" si="12"/>
        <v>1.6246214953937521</v>
      </c>
      <c r="W251" s="52">
        <f t="shared" si="12"/>
        <v>1.5871682252326118</v>
      </c>
      <c r="X251" s="51">
        <f t="shared" si="12"/>
        <v>1.5635023166016175</v>
      </c>
      <c r="Y251" s="51">
        <f t="shared" si="12"/>
        <v>1.5472317876706598</v>
      </c>
    </row>
    <row r="252" spans="1:25" ht="12.75">
      <c r="A252" s="23">
        <v>37</v>
      </c>
      <c r="B252" s="51">
        <f t="shared" si="9"/>
        <v>4.105455833762232</v>
      </c>
      <c r="C252" s="52">
        <f t="shared" si="13"/>
        <v>3.2519238464376787</v>
      </c>
      <c r="D252" s="51">
        <f t="shared" si="13"/>
        <v>2.858796060585056</v>
      </c>
      <c r="E252" s="52">
        <f t="shared" si="16"/>
        <v>2.6260522848323715</v>
      </c>
      <c r="F252" s="51">
        <f t="shared" si="16"/>
        <v>2.4696496453216916</v>
      </c>
      <c r="G252" s="52">
        <f t="shared" si="16"/>
        <v>2.356179095600611</v>
      </c>
      <c r="H252" s="51">
        <f t="shared" si="16"/>
        <v>2.2695118632743982</v>
      </c>
      <c r="I252" s="52">
        <f t="shared" si="16"/>
        <v>2.2008257005520155</v>
      </c>
      <c r="J252" s="51">
        <f t="shared" si="16"/>
        <v>2.144853352598301</v>
      </c>
      <c r="K252" s="52">
        <f t="shared" si="16"/>
        <v>2.0982389060727975</v>
      </c>
      <c r="L252" s="51">
        <f t="shared" si="16"/>
        <v>2.058734092712699</v>
      </c>
      <c r="M252" s="52">
        <f t="shared" si="16"/>
        <v>2.024771215951402</v>
      </c>
      <c r="N252" s="51">
        <f t="shared" si="16"/>
        <v>1.9692469275098055</v>
      </c>
      <c r="O252" s="52">
        <f t="shared" si="16"/>
        <v>1.9256393124102922</v>
      </c>
      <c r="P252" s="51">
        <f t="shared" si="16"/>
        <v>1.8612422482227284</v>
      </c>
      <c r="Q252" s="52">
        <f t="shared" si="16"/>
        <v>1.8157418370524026</v>
      </c>
      <c r="R252" s="51">
        <f t="shared" si="16"/>
        <v>1.7677635396269755</v>
      </c>
      <c r="S252" s="52">
        <f t="shared" si="16"/>
        <v>1.7168028037700847</v>
      </c>
      <c r="T252" s="51">
        <f t="shared" si="16"/>
        <v>1.6845111441547669</v>
      </c>
      <c r="U252" s="52">
        <f t="shared" si="15"/>
        <v>1.6390324159790532</v>
      </c>
      <c r="V252" s="51">
        <f t="shared" si="12"/>
        <v>1.6150717006051107</v>
      </c>
      <c r="W252" s="52">
        <f t="shared" si="12"/>
        <v>1.577297522846976</v>
      </c>
      <c r="X252" s="51">
        <f t="shared" si="12"/>
        <v>1.553398457542678</v>
      </c>
      <c r="Y252" s="51">
        <f t="shared" si="12"/>
        <v>1.5369515802028904</v>
      </c>
    </row>
    <row r="253" spans="1:25" ht="12.75">
      <c r="A253" s="23">
        <v>38</v>
      </c>
      <c r="B253" s="51">
        <f t="shared" si="9"/>
        <v>4.098171661256263</v>
      </c>
      <c r="C253" s="52">
        <f t="shared" si="13"/>
        <v>3.2448183607831798</v>
      </c>
      <c r="D253" s="51">
        <f t="shared" si="13"/>
        <v>2.8517413434695333</v>
      </c>
      <c r="E253" s="52">
        <f t="shared" si="16"/>
        <v>2.6189880137787993</v>
      </c>
      <c r="F253" s="51">
        <f t="shared" si="16"/>
        <v>2.4625482234200184</v>
      </c>
      <c r="G253" s="52">
        <f t="shared" si="16"/>
        <v>2.3490274691377415</v>
      </c>
      <c r="H253" s="51">
        <f t="shared" si="16"/>
        <v>2.262304029953637</v>
      </c>
      <c r="I253" s="52">
        <f t="shared" si="16"/>
        <v>2.193559323659481</v>
      </c>
      <c r="J253" s="51">
        <f t="shared" si="16"/>
        <v>2.137528090690874</v>
      </c>
      <c r="K253" s="52">
        <f t="shared" si="16"/>
        <v>2.090855526906939</v>
      </c>
      <c r="L253" s="51">
        <f t="shared" si="16"/>
        <v>2.051293986436076</v>
      </c>
      <c r="M253" s="52">
        <f t="shared" si="16"/>
        <v>2.0172761082184216</v>
      </c>
      <c r="N253" s="51">
        <f t="shared" si="16"/>
        <v>1.9616475615538227</v>
      </c>
      <c r="O253" s="52">
        <f t="shared" si="16"/>
        <v>1.917943496991057</v>
      </c>
      <c r="P253" s="51">
        <f t="shared" si="16"/>
        <v>1.8533753589690285</v>
      </c>
      <c r="Q253" s="52">
        <f t="shared" si="16"/>
        <v>1.8077289440520108</v>
      </c>
      <c r="R253" s="51">
        <f t="shared" si="16"/>
        <v>1.7595687050358602</v>
      </c>
      <c r="S253" s="52">
        <f t="shared" si="16"/>
        <v>1.708375756677948</v>
      </c>
      <c r="T253" s="51">
        <f t="shared" si="16"/>
        <v>1.6759114485845648</v>
      </c>
      <c r="U253" s="52">
        <f t="shared" si="15"/>
        <v>1.630147899046221</v>
      </c>
      <c r="V253" s="51">
        <f t="shared" si="12"/>
        <v>1.6060136101028388</v>
      </c>
      <c r="W253" s="52">
        <f t="shared" si="12"/>
        <v>1.5679253589904674</v>
      </c>
      <c r="X253" s="51">
        <f t="shared" si="12"/>
        <v>1.5437971550983471</v>
      </c>
      <c r="Y253" s="51">
        <f t="shared" si="12"/>
        <v>1.527176416291328</v>
      </c>
    </row>
    <row r="254" spans="1:25" ht="12.75">
      <c r="A254" s="23">
        <v>39</v>
      </c>
      <c r="B254" s="51">
        <f t="shared" si="9"/>
        <v>4.091278481967347</v>
      </c>
      <c r="C254" s="52">
        <f t="shared" si="13"/>
        <v>3.238096135209558</v>
      </c>
      <c r="D254" s="51">
        <f t="shared" si="13"/>
        <v>2.8450678129351594</v>
      </c>
      <c r="E254" s="52">
        <f t="shared" si="16"/>
        <v>2.612305611794878</v>
      </c>
      <c r="F254" s="51">
        <f t="shared" si="16"/>
        <v>2.455830573444784</v>
      </c>
      <c r="G254" s="52">
        <f t="shared" si="16"/>
        <v>2.3422620552321414</v>
      </c>
      <c r="H254" s="51">
        <f t="shared" si="16"/>
        <v>2.255485062250215</v>
      </c>
      <c r="I254" s="52">
        <f t="shared" si="16"/>
        <v>2.186684513760585</v>
      </c>
      <c r="J254" s="51">
        <f t="shared" si="16"/>
        <v>2.1305970593940966</v>
      </c>
      <c r="K254" s="52">
        <f t="shared" si="16"/>
        <v>2.083868961934896</v>
      </c>
      <c r="L254" s="51">
        <f t="shared" si="16"/>
        <v>2.04425317354933</v>
      </c>
      <c r="M254" s="52">
        <f t="shared" si="16"/>
        <v>2.010182659684335</v>
      </c>
      <c r="N254" s="51">
        <f t="shared" si="16"/>
        <v>1.9544542398637903</v>
      </c>
      <c r="O254" s="52">
        <f t="shared" si="16"/>
        <v>1.9106576688376005</v>
      </c>
      <c r="P254" s="51">
        <f t="shared" si="16"/>
        <v>1.8459251847866578</v>
      </c>
      <c r="Q254" s="52">
        <f t="shared" si="16"/>
        <v>1.8001382380619613</v>
      </c>
      <c r="R254" s="51">
        <f t="shared" si="16"/>
        <v>1.751802522881313</v>
      </c>
      <c r="S254" s="52">
        <f t="shared" si="16"/>
        <v>1.7003850295523772</v>
      </c>
      <c r="T254" s="51">
        <f t="shared" si="16"/>
        <v>1.667753335582736</v>
      </c>
      <c r="U254" s="52">
        <f t="shared" si="15"/>
        <v>1.6217127964982594</v>
      </c>
      <c r="V254" s="51">
        <f t="shared" si="12"/>
        <v>1.5974091677696753</v>
      </c>
      <c r="W254" s="52">
        <f t="shared" si="12"/>
        <v>1.5590134168676624</v>
      </c>
      <c r="X254" s="51">
        <f t="shared" si="12"/>
        <v>1.5346599474879121</v>
      </c>
      <c r="Y254" s="51">
        <f t="shared" si="12"/>
        <v>1.517867743778818</v>
      </c>
    </row>
    <row r="255" spans="1:25" ht="12.75">
      <c r="A255" s="23">
        <v>40</v>
      </c>
      <c r="B255" s="51">
        <f t="shared" si="9"/>
        <v>4.084745650616139</v>
      </c>
      <c r="C255" s="52">
        <f t="shared" si="13"/>
        <v>3.231726992881006</v>
      </c>
      <c r="D255" s="51">
        <f t="shared" si="13"/>
        <v>2.8387454062029827</v>
      </c>
      <c r="E255" s="52">
        <f t="shared" si="16"/>
        <v>2.605974949190114</v>
      </c>
      <c r="F255" s="51">
        <f t="shared" si="16"/>
        <v>2.449466421578877</v>
      </c>
      <c r="G255" s="52">
        <f t="shared" si="16"/>
        <v>2.3358524048651823</v>
      </c>
      <c r="H255" s="51">
        <f t="shared" si="16"/>
        <v>2.2490243264043697</v>
      </c>
      <c r="I255" s="52">
        <f t="shared" si="16"/>
        <v>2.1801704532774933</v>
      </c>
      <c r="J255" s="51">
        <f t="shared" si="16"/>
        <v>2.124029264080617</v>
      </c>
      <c r="K255" s="52">
        <f t="shared" si="16"/>
        <v>2.077248046495378</v>
      </c>
      <c r="L255" s="51">
        <f t="shared" si="16"/>
        <v>2.037580329514461</v>
      </c>
      <c r="M255" s="52">
        <f t="shared" si="16"/>
        <v>2.0034593955802444</v>
      </c>
      <c r="N255" s="51">
        <f t="shared" si="16"/>
        <v>1.9476352151212146</v>
      </c>
      <c r="O255" s="52">
        <f t="shared" si="16"/>
        <v>1.9037498420668242</v>
      </c>
      <c r="P255" s="51">
        <f t="shared" si="16"/>
        <v>1.8388593471242412</v>
      </c>
      <c r="Q255" s="52">
        <f t="shared" si="16"/>
        <v>1.7929370349199596</v>
      </c>
      <c r="R255" s="51">
        <f t="shared" si="16"/>
        <v>1.7444319645499138</v>
      </c>
      <c r="S255" s="52">
        <f t="shared" si="16"/>
        <v>1.692797210069255</v>
      </c>
      <c r="T255" s="51">
        <f t="shared" si="16"/>
        <v>1.6600031460480342</v>
      </c>
      <c r="U255" s="52">
        <f t="shared" si="15"/>
        <v>1.6136931087139157</v>
      </c>
      <c r="V255" s="51">
        <f t="shared" si="12"/>
        <v>1.5892242037978899</v>
      </c>
      <c r="W255" s="52">
        <f t="shared" si="12"/>
        <v>1.5505272813253956</v>
      </c>
      <c r="X255" s="51">
        <f t="shared" si="12"/>
        <v>1.5259522831489778</v>
      </c>
      <c r="Y255" s="51">
        <f t="shared" si="12"/>
        <v>1.5089909261713639</v>
      </c>
    </row>
    <row r="256" spans="1:25" ht="12.75">
      <c r="A256" s="23">
        <v>41</v>
      </c>
      <c r="B256" s="51">
        <f t="shared" si="9"/>
        <v>4.078545641715817</v>
      </c>
      <c r="C256" s="52">
        <f t="shared" si="13"/>
        <v>3.2256838423455374</v>
      </c>
      <c r="D256" s="51">
        <f t="shared" si="13"/>
        <v>2.8327471389590864</v>
      </c>
      <c r="E256" s="52">
        <f t="shared" si="16"/>
        <v>2.5999689829233477</v>
      </c>
      <c r="F256" s="51">
        <f t="shared" si="16"/>
        <v>2.443428594999009</v>
      </c>
      <c r="G256" s="52">
        <f t="shared" si="16"/>
        <v>2.3297711865344404</v>
      </c>
      <c r="H256" s="51">
        <f t="shared" si="16"/>
        <v>2.242894323061889</v>
      </c>
      <c r="I256" s="52">
        <f t="shared" si="16"/>
        <v>2.17398947545571</v>
      </c>
      <c r="J256" s="51">
        <f t="shared" si="16"/>
        <v>2.117796875795066</v>
      </c>
      <c r="K256" s="52">
        <f t="shared" si="16"/>
        <v>2.070964796892887</v>
      </c>
      <c r="L256" s="51">
        <f t="shared" si="16"/>
        <v>2.031247324301858</v>
      </c>
      <c r="M256" s="52">
        <f t="shared" si="16"/>
        <v>1.997078048183194</v>
      </c>
      <c r="N256" s="51">
        <f t="shared" si="16"/>
        <v>1.941161969339523</v>
      </c>
      <c r="O256" s="52">
        <f t="shared" si="16"/>
        <v>1.897191279146074</v>
      </c>
      <c r="P256" s="51">
        <f t="shared" si="16"/>
        <v>1.832148748286567</v>
      </c>
      <c r="Q256" s="52">
        <f t="shared" si="16"/>
        <v>1.786095951750247</v>
      </c>
      <c r="R256" s="51">
        <f t="shared" si="16"/>
        <v>1.7374273272214351</v>
      </c>
      <c r="S256" s="52">
        <f t="shared" si="16"/>
        <v>1.6855822376291343</v>
      </c>
      <c r="T256" s="51">
        <f t="shared" si="16"/>
        <v>1.6526305884731727</v>
      </c>
      <c r="U256" s="52">
        <f t="shared" si="15"/>
        <v>1.6060582245021453</v>
      </c>
      <c r="V256" s="51">
        <f t="shared" si="12"/>
        <v>1.5814279467964965</v>
      </c>
      <c r="W256" s="52">
        <f t="shared" si="12"/>
        <v>1.542435949709676</v>
      </c>
      <c r="X256" s="51">
        <f t="shared" si="12"/>
        <v>1.5176430308841602</v>
      </c>
      <c r="Y256" s="51">
        <f t="shared" si="12"/>
        <v>1.5005147523330415</v>
      </c>
    </row>
    <row r="257" spans="1:25" ht="12.75">
      <c r="A257" s="23">
        <v>42</v>
      </c>
      <c r="B257" s="51">
        <f t="shared" si="9"/>
        <v>4.07265366255918</v>
      </c>
      <c r="C257" s="52">
        <f t="shared" si="13"/>
        <v>3.2199422932261133</v>
      </c>
      <c r="D257" s="51">
        <f t="shared" si="13"/>
        <v>2.827048721349062</v>
      </c>
      <c r="E257" s="52">
        <f t="shared" si="16"/>
        <v>2.5942633714115617</v>
      </c>
      <c r="F257" s="51">
        <f t="shared" si="16"/>
        <v>2.4376926349267514</v>
      </c>
      <c r="G257" s="52">
        <f t="shared" si="16"/>
        <v>2.3239937973846896</v>
      </c>
      <c r="H257" s="51">
        <f t="shared" si="16"/>
        <v>2.2370702965024343</v>
      </c>
      <c r="I257" s="52">
        <f t="shared" si="16"/>
        <v>2.1681166717858877</v>
      </c>
      <c r="J257" s="51">
        <f t="shared" si="16"/>
        <v>2.111874837716437</v>
      </c>
      <c r="K257" s="52">
        <f t="shared" si="16"/>
        <v>2.064994014592826</v>
      </c>
      <c r="L257" s="51">
        <f t="shared" si="16"/>
        <v>2.0252288251706245</v>
      </c>
      <c r="M257" s="52">
        <f t="shared" si="16"/>
        <v>1.9910131583052606</v>
      </c>
      <c r="N257" s="51">
        <f t="shared" si="16"/>
        <v>1.9350088131018972</v>
      </c>
      <c r="O257" s="52">
        <f t="shared" si="16"/>
        <v>1.8909560882547658</v>
      </c>
      <c r="P257" s="51">
        <f t="shared" si="16"/>
        <v>1.8257671572420842</v>
      </c>
      <c r="Q257" s="52">
        <f t="shared" si="16"/>
        <v>1.7795884993329163</v>
      </c>
      <c r="R257" s="51">
        <f t="shared" si="16"/>
        <v>1.7307618240502123</v>
      </c>
      <c r="S257" s="52">
        <f t="shared" si="16"/>
        <v>1.6787129913149141</v>
      </c>
      <c r="T257" s="51">
        <f t="shared" si="16"/>
        <v>1.6456083255882414</v>
      </c>
      <c r="U257" s="52">
        <f t="shared" si="15"/>
        <v>1.5987805060676172</v>
      </c>
      <c r="V257" s="51">
        <f t="shared" si="12"/>
        <v>1.573992607965092</v>
      </c>
      <c r="W257" s="52">
        <f t="shared" si="12"/>
        <v>1.5347114149200842</v>
      </c>
      <c r="X257" s="51">
        <f t="shared" si="12"/>
        <v>1.509704062279218</v>
      </c>
      <c r="Y257" s="51">
        <f t="shared" si="12"/>
        <v>1.4924110185462376</v>
      </c>
    </row>
    <row r="258" spans="1:25" ht="12.75">
      <c r="A258" s="23">
        <v>43</v>
      </c>
      <c r="B258" s="51">
        <f t="shared" si="9"/>
        <v>4.067047322403443</v>
      </c>
      <c r="C258" s="52">
        <f t="shared" si="13"/>
        <v>3.2144803279329164</v>
      </c>
      <c r="D258" s="51">
        <f t="shared" si="13"/>
        <v>2.8216282300265494</v>
      </c>
      <c r="E258" s="52">
        <f t="shared" si="16"/>
        <v>2.588836145589492</v>
      </c>
      <c r="F258" s="51">
        <f t="shared" si="16"/>
        <v>2.432236466184902</v>
      </c>
      <c r="G258" s="52">
        <f t="shared" si="16"/>
        <v>2.318498031107975</v>
      </c>
      <c r="H258" s="51">
        <f t="shared" si="16"/>
        <v>2.23152990089105</v>
      </c>
      <c r="I258" s="52">
        <f t="shared" si="16"/>
        <v>2.1625295566839275</v>
      </c>
      <c r="J258" s="51">
        <f t="shared" si="16"/>
        <v>2.1062405283726555</v>
      </c>
      <c r="K258" s="52">
        <f t="shared" si="16"/>
        <v>2.0593129480843597</v>
      </c>
      <c r="L258" s="51">
        <f t="shared" si="16"/>
        <v>2.0195019572918547</v>
      </c>
      <c r="M258" s="52">
        <f t="shared" si="16"/>
        <v>1.9852417347834201</v>
      </c>
      <c r="N258" s="51">
        <f t="shared" si="16"/>
        <v>1.9291525430700083</v>
      </c>
      <c r="O258" s="52">
        <f t="shared" si="16"/>
        <v>1.8850208791372007</v>
      </c>
      <c r="P258" s="51">
        <f t="shared" si="16"/>
        <v>1.819690875556423</v>
      </c>
      <c r="Q258" s="52">
        <f t="shared" si="16"/>
        <v>1.7733907335277959</v>
      </c>
      <c r="R258" s="51">
        <f t="shared" si="16"/>
        <v>1.7244112336369515</v>
      </c>
      <c r="S258" s="52">
        <f t="shared" si="16"/>
        <v>1.6721649373725747</v>
      </c>
      <c r="T258" s="51">
        <f t="shared" si="16"/>
        <v>1.6389116206620606</v>
      </c>
      <c r="U258" s="52">
        <f t="shared" si="15"/>
        <v>1.5918349338040052</v>
      </c>
      <c r="V258" s="51">
        <f t="shared" si="12"/>
        <v>1.5668930251754096</v>
      </c>
      <c r="W258" s="52">
        <f t="shared" si="12"/>
        <v>1.527328308486973</v>
      </c>
      <c r="X258" s="51">
        <f t="shared" si="12"/>
        <v>1.5021098942113862</v>
      </c>
      <c r="Y258" s="51">
        <f t="shared" si="12"/>
        <v>1.4846541705711718</v>
      </c>
    </row>
    <row r="259" spans="1:25" ht="12.75">
      <c r="A259" s="23">
        <v>44</v>
      </c>
      <c r="B259" s="51">
        <f t="shared" si="9"/>
        <v>4.061706348559834</v>
      </c>
      <c r="C259" s="52">
        <f t="shared" si="13"/>
        <v>3.2092780200989974</v>
      </c>
      <c r="D259" s="51">
        <f t="shared" si="13"/>
        <v>2.816465826940343</v>
      </c>
      <c r="E259" s="52">
        <f aca="true" t="shared" si="17" ref="E259:P259">FINV($B$213,E$215,$A259)</f>
        <v>2.5836674268683657</v>
      </c>
      <c r="F259" s="51">
        <f t="shared" si="17"/>
        <v>2.4270401138648845</v>
      </c>
      <c r="G259" s="52">
        <f t="shared" si="17"/>
        <v>2.3132637931773665</v>
      </c>
      <c r="H259" s="51">
        <f t="shared" si="17"/>
        <v>2.2262529140777945</v>
      </c>
      <c r="I259" s="52">
        <f t="shared" si="17"/>
        <v>2.1572077799194487</v>
      </c>
      <c r="J259" s="51">
        <f t="shared" si="17"/>
        <v>2.100873472786641</v>
      </c>
      <c r="K259" s="52">
        <f t="shared" si="17"/>
        <v>2.0539010028408615</v>
      </c>
      <c r="L259" s="51">
        <f t="shared" si="17"/>
        <v>2.014046012619782</v>
      </c>
      <c r="M259" s="52">
        <f t="shared" si="17"/>
        <v>1.9797429623527742</v>
      </c>
      <c r="N259" s="51">
        <f t="shared" si="17"/>
        <v>1.9235721481088608</v>
      </c>
      <c r="O259" s="52">
        <f t="shared" si="17"/>
        <v>1.8793644677618002</v>
      </c>
      <c r="P259" s="51">
        <f t="shared" si="17"/>
        <v>1.8138984315534081</v>
      </c>
      <c r="Q259" s="52">
        <f aca="true" t="shared" si="18" ref="Q259:Y274">FINV($B$213,Q$215,$A259)</f>
        <v>1.7674809559941185</v>
      </c>
      <c r="R259" s="51">
        <f t="shared" si="18"/>
        <v>1.7183535990022625</v>
      </c>
      <c r="S259" s="52">
        <f t="shared" si="18"/>
        <v>1.6659158263976526</v>
      </c>
      <c r="T259" s="51">
        <f t="shared" si="18"/>
        <v>1.632518033627052</v>
      </c>
      <c r="U259" s="52">
        <f t="shared" si="18"/>
        <v>1.585198801059617</v>
      </c>
      <c r="V259" s="51">
        <f t="shared" si="18"/>
        <v>1.5601063570956057</v>
      </c>
      <c r="W259" s="52">
        <f t="shared" si="18"/>
        <v>1.5202635937906175</v>
      </c>
      <c r="X259" s="51">
        <f t="shared" si="18"/>
        <v>1.4948373815565192</v>
      </c>
      <c r="Y259" s="51">
        <f t="shared" si="18"/>
        <v>1.4772209960499612</v>
      </c>
    </row>
    <row r="260" spans="1:25" ht="12.75">
      <c r="A260" s="23">
        <v>45</v>
      </c>
      <c r="B260" s="51">
        <f aca="true" t="shared" si="19" ref="B260:Q275">FINV($B$213,B$215,$A260)</f>
        <v>4.056612341810489</v>
      </c>
      <c r="C260" s="52">
        <f t="shared" si="19"/>
        <v>3.2043172921638767</v>
      </c>
      <c r="D260" s="51">
        <f t="shared" si="19"/>
        <v>2.8115435172729697</v>
      </c>
      <c r="E260" s="52">
        <f t="shared" si="19"/>
        <v>2.5787391843767127</v>
      </c>
      <c r="F260" s="51">
        <f t="shared" si="19"/>
        <v>2.422085459454335</v>
      </c>
      <c r="G260" s="52">
        <f t="shared" si="19"/>
        <v>2.308272855728661</v>
      </c>
      <c r="H260" s="51">
        <f t="shared" si="19"/>
        <v>2.2212209912279732</v>
      </c>
      <c r="I260" s="52">
        <f t="shared" si="19"/>
        <v>2.1521328790455607</v>
      </c>
      <c r="J260" s="51">
        <f t="shared" si="19"/>
        <v>2.0957550937804044</v>
      </c>
      <c r="K260" s="52">
        <f t="shared" si="19"/>
        <v>2.0487394915811574</v>
      </c>
      <c r="L260" s="51">
        <f t="shared" si="19"/>
        <v>2.0088421991928627</v>
      </c>
      <c r="M260" s="52">
        <f t="shared" si="19"/>
        <v>1.9744979500665263</v>
      </c>
      <c r="N260" s="51">
        <f t="shared" si="19"/>
        <v>1.91824855615936</v>
      </c>
      <c r="O260" s="52">
        <f t="shared" si="19"/>
        <v>1.873967621893112</v>
      </c>
      <c r="P260" s="51">
        <f t="shared" si="19"/>
        <v>1.8083703258597428</v>
      </c>
      <c r="Q260" s="52">
        <f t="shared" si="19"/>
        <v>1.761839456249192</v>
      </c>
      <c r="R260" s="51">
        <f t="shared" si="18"/>
        <v>1.7125689680797036</v>
      </c>
      <c r="S260" s="52">
        <f t="shared" si="18"/>
        <v>1.6599454322200633</v>
      </c>
      <c r="T260" s="51">
        <f t="shared" si="18"/>
        <v>1.6264071590063898</v>
      </c>
      <c r="U260" s="52">
        <f t="shared" si="18"/>
        <v>1.5788514508366833</v>
      </c>
      <c r="V260" s="51">
        <f t="shared" si="18"/>
        <v>1.5536118193097916</v>
      </c>
      <c r="W260" s="52">
        <f t="shared" si="18"/>
        <v>1.513496301364102</v>
      </c>
      <c r="X260" s="51">
        <f t="shared" si="18"/>
        <v>1.4878654520299355</v>
      </c>
      <c r="Y260" s="51">
        <f t="shared" si="18"/>
        <v>1.4700903591346912</v>
      </c>
    </row>
    <row r="261" spans="1:25" ht="12.75">
      <c r="A261" s="23">
        <v>46</v>
      </c>
      <c r="B261" s="51">
        <f t="shared" si="19"/>
        <v>4.051748564942567</v>
      </c>
      <c r="C261" s="52">
        <f t="shared" si="19"/>
        <v>3.1995817059015774</v>
      </c>
      <c r="D261" s="51">
        <f t="shared" si="19"/>
        <v>2.806844940317701</v>
      </c>
      <c r="E261" s="52">
        <f t="shared" si="19"/>
        <v>2.57403502524818</v>
      </c>
      <c r="F261" s="51">
        <f t="shared" si="19"/>
        <v>2.417356030161046</v>
      </c>
      <c r="G261" s="52">
        <f t="shared" si="19"/>
        <v>2.3035086457980816</v>
      </c>
      <c r="H261" s="51">
        <f t="shared" si="19"/>
        <v>2.216417451964136</v>
      </c>
      <c r="I261" s="52">
        <f t="shared" si="19"/>
        <v>2.1472880654865607</v>
      </c>
      <c r="J261" s="51">
        <f t="shared" si="19"/>
        <v>2.090868497071857</v>
      </c>
      <c r="K261" s="52">
        <f t="shared" si="19"/>
        <v>2.043811418446209</v>
      </c>
      <c r="L261" s="51">
        <f t="shared" si="19"/>
        <v>2.0038734244618386</v>
      </c>
      <c r="M261" s="52">
        <f t="shared" si="19"/>
        <v>1.9694895138439446</v>
      </c>
      <c r="N261" s="51">
        <f t="shared" si="19"/>
        <v>1.913164415413302</v>
      </c>
      <c r="O261" s="52">
        <f t="shared" si="19"/>
        <v>1.8688128411095213</v>
      </c>
      <c r="P261" s="51">
        <f t="shared" si="19"/>
        <v>1.8030888096105162</v>
      </c>
      <c r="Q261" s="52">
        <f t="shared" si="19"/>
        <v>1.7564482885455819</v>
      </c>
      <c r="R261" s="51">
        <f t="shared" si="18"/>
        <v>1.7070391691856917</v>
      </c>
      <c r="S261" s="52">
        <f t="shared" si="18"/>
        <v>1.654235325923751</v>
      </c>
      <c r="T261" s="51">
        <f t="shared" si="18"/>
        <v>1.6205603990676827</v>
      </c>
      <c r="U261" s="52">
        <f t="shared" si="18"/>
        <v>1.5727740478326728</v>
      </c>
      <c r="V261" s="51">
        <f t="shared" si="18"/>
        <v>1.547390455834079</v>
      </c>
      <c r="W261" s="52">
        <f t="shared" si="18"/>
        <v>1.5070072996699042</v>
      </c>
      <c r="X261" s="51">
        <f t="shared" si="18"/>
        <v>1.4811748765461306</v>
      </c>
      <c r="Y261" s="51">
        <f t="shared" si="18"/>
        <v>1.4632429704555232</v>
      </c>
    </row>
    <row r="262" spans="1:25" ht="12.75">
      <c r="A262" s="23">
        <v>47</v>
      </c>
      <c r="B262" s="51">
        <f t="shared" si="19"/>
        <v>4.047099759285029</v>
      </c>
      <c r="C262" s="52">
        <f t="shared" si="19"/>
        <v>3.1950562807867318</v>
      </c>
      <c r="D262" s="51">
        <f t="shared" si="19"/>
        <v>2.8023551881836575</v>
      </c>
      <c r="E262" s="52">
        <f t="shared" si="19"/>
        <v>2.569540012825885</v>
      </c>
      <c r="F262" s="51">
        <f t="shared" si="19"/>
        <v>2.412836816280203</v>
      </c>
      <c r="G262" s="52">
        <f t="shared" si="19"/>
        <v>2.2989560617394256</v>
      </c>
      <c r="H262" s="51">
        <f t="shared" si="19"/>
        <v>2.211827095820863</v>
      </c>
      <c r="I262" s="52">
        <f t="shared" si="19"/>
        <v>2.142658039064229</v>
      </c>
      <c r="J262" s="51">
        <f t="shared" si="19"/>
        <v>2.0861982849261853</v>
      </c>
      <c r="K262" s="52">
        <f t="shared" si="19"/>
        <v>2.039101291836671</v>
      </c>
      <c r="L262" s="51">
        <f t="shared" si="19"/>
        <v>1.9991241073752142</v>
      </c>
      <c r="M262" s="52">
        <f t="shared" si="19"/>
        <v>1.9647019878633887</v>
      </c>
      <c r="N262" s="51">
        <f t="shared" si="19"/>
        <v>1.9083039044849763</v>
      </c>
      <c r="O262" s="52">
        <f t="shared" si="19"/>
        <v>1.8638841659428755</v>
      </c>
      <c r="P262" s="51">
        <f t="shared" si="19"/>
        <v>1.7980376919673438</v>
      </c>
      <c r="Q262" s="52">
        <f t="shared" si="19"/>
        <v>1.7512910781965783</v>
      </c>
      <c r="R262" s="51">
        <f t="shared" si="18"/>
        <v>1.701747616077642</v>
      </c>
      <c r="S262" s="52">
        <f t="shared" si="18"/>
        <v>1.6487686795938945</v>
      </c>
      <c r="T262" s="51">
        <f t="shared" si="18"/>
        <v>1.6149607667853805</v>
      </c>
      <c r="U262" s="52">
        <f t="shared" si="18"/>
        <v>1.5669493803931727</v>
      </c>
      <c r="V262" s="51">
        <f t="shared" si="18"/>
        <v>1.541424940592608</v>
      </c>
      <c r="W262" s="52">
        <f t="shared" si="18"/>
        <v>1.5007790959049703</v>
      </c>
      <c r="X262" s="51">
        <f t="shared" si="18"/>
        <v>1.4747480696459578</v>
      </c>
      <c r="Y262" s="51">
        <f t="shared" si="18"/>
        <v>1.4566611874169055</v>
      </c>
    </row>
    <row r="263" spans="1:25" ht="12.75">
      <c r="A263" s="23">
        <v>48</v>
      </c>
      <c r="B263" s="51">
        <f t="shared" si="19"/>
        <v>4.0426519850155564</v>
      </c>
      <c r="C263" s="52">
        <f t="shared" si="19"/>
        <v>3.1907273359779094</v>
      </c>
      <c r="D263" s="51">
        <f t="shared" si="19"/>
        <v>2.7980606481033465</v>
      </c>
      <c r="E263" s="52">
        <f t="shared" si="19"/>
        <v>2.565240508543604</v>
      </c>
      <c r="F263" s="51">
        <f t="shared" si="19"/>
        <v>2.4085141123459</v>
      </c>
      <c r="G263" s="52">
        <f t="shared" si="19"/>
        <v>2.2946013135417536</v>
      </c>
      <c r="H263" s="51">
        <f t="shared" si="19"/>
        <v>2.2074360417149803</v>
      </c>
      <c r="I263" s="52">
        <f t="shared" si="19"/>
        <v>2.138228826647919</v>
      </c>
      <c r="J263" s="51">
        <f t="shared" si="19"/>
        <v>2.081730394031605</v>
      </c>
      <c r="K263" s="52">
        <f t="shared" si="19"/>
        <v>2.0345949615667074</v>
      </c>
      <c r="L263" s="51">
        <f t="shared" si="19"/>
        <v>1.9945800148649169</v>
      </c>
      <c r="M263" s="52">
        <f t="shared" si="19"/>
        <v>1.9601210604317916</v>
      </c>
      <c r="N263" s="51">
        <f t="shared" si="19"/>
        <v>1.9036525671915077</v>
      </c>
      <c r="O263" s="52">
        <f t="shared" si="19"/>
        <v>1.8591670117362784</v>
      </c>
      <c r="P263" s="51">
        <f t="shared" si="19"/>
        <v>1.79320217252236</v>
      </c>
      <c r="Q263" s="52">
        <f t="shared" si="19"/>
        <v>1.7463528529071706</v>
      </c>
      <c r="R263" s="51">
        <f t="shared" si="18"/>
        <v>1.696679138140897</v>
      </c>
      <c r="S263" s="52">
        <f t="shared" si="18"/>
        <v>1.6435300953165406</v>
      </c>
      <c r="T263" s="51">
        <f t="shared" si="18"/>
        <v>1.6095927141277802</v>
      </c>
      <c r="U263" s="52">
        <f t="shared" si="18"/>
        <v>1.5613616878802974</v>
      </c>
      <c r="V263" s="51">
        <f t="shared" si="18"/>
        <v>1.5356994043517762</v>
      </c>
      <c r="W263" s="52">
        <f t="shared" si="18"/>
        <v>1.4947956623249699</v>
      </c>
      <c r="X263" s="51">
        <f t="shared" si="18"/>
        <v>1.4685689154773187</v>
      </c>
      <c r="Y263" s="51">
        <f t="shared" si="18"/>
        <v>1.4503288398095524</v>
      </c>
    </row>
    <row r="264" spans="1:25" ht="12.75">
      <c r="A264" s="23">
        <v>49</v>
      </c>
      <c r="B264" s="51">
        <f t="shared" si="19"/>
        <v>4.03839248172299</v>
      </c>
      <c r="C264" s="52">
        <f t="shared" si="19"/>
        <v>3.1865823524129144</v>
      </c>
      <c r="D264" s="51">
        <f t="shared" si="19"/>
        <v>2.7939488648358726</v>
      </c>
      <c r="E264" s="52">
        <f t="shared" si="19"/>
        <v>2.561124033964261</v>
      </c>
      <c r="F264" s="51">
        <f t="shared" si="19"/>
        <v>2.4043753785314</v>
      </c>
      <c r="G264" s="52">
        <f t="shared" si="19"/>
        <v>2.2904317834960475</v>
      </c>
      <c r="H264" s="51">
        <f t="shared" si="19"/>
        <v>2.203231587863522</v>
      </c>
      <c r="I264" s="52">
        <f t="shared" si="19"/>
        <v>2.133987641346274</v>
      </c>
      <c r="J264" s="51">
        <f t="shared" si="19"/>
        <v>2.0774519540037764</v>
      </c>
      <c r="K264" s="52">
        <f t="shared" si="19"/>
        <v>2.0302794767266157</v>
      </c>
      <c r="L264" s="51">
        <f t="shared" si="19"/>
        <v>1.9902281191138456</v>
      </c>
      <c r="M264" s="52">
        <f t="shared" si="19"/>
        <v>1.9557336307026207</v>
      </c>
      <c r="N264" s="51">
        <f t="shared" si="19"/>
        <v>1.8991971682974365</v>
      </c>
      <c r="O264" s="52">
        <f t="shared" si="19"/>
        <v>1.8546480235621021</v>
      </c>
      <c r="P264" s="51">
        <f t="shared" si="19"/>
        <v>1.788568694909825</v>
      </c>
      <c r="Q264" s="52">
        <f t="shared" si="19"/>
        <v>1.7416198954182338</v>
      </c>
      <c r="R264" s="51">
        <f t="shared" si="18"/>
        <v>1.6918198319982696</v>
      </c>
      <c r="S264" s="52">
        <f t="shared" si="18"/>
        <v>1.6385054557108214</v>
      </c>
      <c r="T264" s="51">
        <f t="shared" si="18"/>
        <v>1.6044419819405715</v>
      </c>
      <c r="U264" s="52">
        <f t="shared" si="18"/>
        <v>1.555996509719208</v>
      </c>
      <c r="V264" s="51">
        <f t="shared" si="18"/>
        <v>1.5301992833706186</v>
      </c>
      <c r="W264" s="52">
        <f t="shared" si="18"/>
        <v>1.4890422843382964</v>
      </c>
      <c r="X264" s="51">
        <f t="shared" si="18"/>
        <v>1.4626226155769562</v>
      </c>
      <c r="Y264" s="51">
        <f t="shared" si="18"/>
        <v>1.4442310775435447</v>
      </c>
    </row>
    <row r="265" spans="1:25" ht="12.75">
      <c r="A265" s="23">
        <v>50</v>
      </c>
      <c r="B265" s="51">
        <f t="shared" si="19"/>
        <v>4.034309546288998</v>
      </c>
      <c r="C265" s="52">
        <f t="shared" si="19"/>
        <v>3.1826098520920123</v>
      </c>
      <c r="D265" s="51">
        <f t="shared" si="19"/>
        <v>2.7900084202407918</v>
      </c>
      <c r="E265" s="52">
        <f t="shared" si="19"/>
        <v>2.5571791500405583</v>
      </c>
      <c r="F265" s="51">
        <f t="shared" si="19"/>
        <v>2.4004091193501873</v>
      </c>
      <c r="G265" s="52">
        <f t="shared" si="19"/>
        <v>2.2864359042486377</v>
      </c>
      <c r="H265" s="51">
        <f t="shared" si="19"/>
        <v>2.1992020891743076</v>
      </c>
      <c r="I265" s="52">
        <f t="shared" si="19"/>
        <v>2.1299227592530316</v>
      </c>
      <c r="J265" s="51">
        <f t="shared" si="19"/>
        <v>2.073351163520197</v>
      </c>
      <c r="K265" s="52">
        <f t="shared" si="19"/>
        <v>2.0261429612452035</v>
      </c>
      <c r="L265" s="51">
        <f t="shared" si="19"/>
        <v>1.9860564725870562</v>
      </c>
      <c r="M265" s="52">
        <f t="shared" si="19"/>
        <v>1.9515276832157054</v>
      </c>
      <c r="N265" s="51">
        <f t="shared" si="19"/>
        <v>1.8949255671826855</v>
      </c>
      <c r="O265" s="52">
        <f t="shared" si="19"/>
        <v>1.850314949147958</v>
      </c>
      <c r="P265" s="51">
        <f t="shared" si="19"/>
        <v>1.784124818555859</v>
      </c>
      <c r="Q265" s="52">
        <f t="shared" si="19"/>
        <v>1.7370796143822833</v>
      </c>
      <c r="R265" s="51">
        <f t="shared" si="18"/>
        <v>1.6871569314483277</v>
      </c>
      <c r="S265" s="52">
        <f t="shared" si="18"/>
        <v>1.6336817928875336</v>
      </c>
      <c r="T265" s="51">
        <f t="shared" si="18"/>
        <v>1.5994954683143847</v>
      </c>
      <c r="U265" s="52">
        <f t="shared" si="18"/>
        <v>1.5508405530007594</v>
      </c>
      <c r="V265" s="51">
        <f t="shared" si="18"/>
        <v>1.5249111866418583</v>
      </c>
      <c r="W265" s="52">
        <f t="shared" si="18"/>
        <v>1.4835054243720394</v>
      </c>
      <c r="X265" s="51">
        <f t="shared" si="18"/>
        <v>1.4568955524060234</v>
      </c>
      <c r="Y265" s="51">
        <f t="shared" si="18"/>
        <v>1.4383542340436426</v>
      </c>
    </row>
    <row r="266" spans="1:25" ht="12.75">
      <c r="A266" s="23">
        <v>55</v>
      </c>
      <c r="B266" s="51">
        <f t="shared" si="19"/>
        <v>4.0161954376707065</v>
      </c>
      <c r="C266" s="52">
        <f t="shared" si="19"/>
        <v>3.1649933958175627</v>
      </c>
      <c r="D266" s="51">
        <f t="shared" si="19"/>
        <v>2.7725369246380627</v>
      </c>
      <c r="E266" s="52">
        <f t="shared" si="19"/>
        <v>2.5396886349670442</v>
      </c>
      <c r="F266" s="51">
        <f t="shared" si="19"/>
        <v>2.3828233013589246</v>
      </c>
      <c r="G266" s="52">
        <f t="shared" si="19"/>
        <v>2.2687174670574057</v>
      </c>
      <c r="H266" s="51">
        <f t="shared" si="19"/>
        <v>2.1813327738563935</v>
      </c>
      <c r="I266" s="52">
        <f t="shared" si="19"/>
        <v>2.11189436235077</v>
      </c>
      <c r="J266" s="51">
        <f t="shared" si="19"/>
        <v>2.0551610714303026</v>
      </c>
      <c r="K266" s="52">
        <f t="shared" si="19"/>
        <v>2.0077917694369356</v>
      </c>
      <c r="L266" s="51">
        <f t="shared" si="19"/>
        <v>1.9675466474050043</v>
      </c>
      <c r="M266" s="52">
        <f t="shared" si="19"/>
        <v>1.9328627765496043</v>
      </c>
      <c r="N266" s="51">
        <f t="shared" si="19"/>
        <v>1.8759632985580028</v>
      </c>
      <c r="O266" s="52">
        <f t="shared" si="19"/>
        <v>1.8310736317268597</v>
      </c>
      <c r="P266" s="51">
        <f t="shared" si="19"/>
        <v>1.7643790055146478</v>
      </c>
      <c r="Q266" s="52">
        <f t="shared" si="19"/>
        <v>1.7168932434237458</v>
      </c>
      <c r="R266" s="51">
        <f t="shared" si="18"/>
        <v>1.6664079675811765</v>
      </c>
      <c r="S266" s="52">
        <f t="shared" si="18"/>
        <v>1.612191282413547</v>
      </c>
      <c r="T266" s="51">
        <f t="shared" si="18"/>
        <v>1.577435118189789</v>
      </c>
      <c r="U266" s="52">
        <f t="shared" si="18"/>
        <v>1.527801988087075</v>
      </c>
      <c r="V266" s="51">
        <f t="shared" si="18"/>
        <v>1.5012508449885624</v>
      </c>
      <c r="W266" s="52">
        <f t="shared" si="18"/>
        <v>1.458664148377843</v>
      </c>
      <c r="X266" s="51">
        <f t="shared" si="18"/>
        <v>1.4311414902089088</v>
      </c>
      <c r="Y266" s="51">
        <f t="shared" si="18"/>
        <v>1.4118749332670868</v>
      </c>
    </row>
    <row r="267" spans="1:25" ht="12.75">
      <c r="A267" s="23">
        <v>60</v>
      </c>
      <c r="B267" s="51">
        <f t="shared" si="19"/>
        <v>4.001191306005559</v>
      </c>
      <c r="C267" s="52">
        <f t="shared" si="19"/>
        <v>3.1504113106311245</v>
      </c>
      <c r="D267" s="51">
        <f t="shared" si="19"/>
        <v>2.75807831561693</v>
      </c>
      <c r="E267" s="52">
        <f t="shared" si="19"/>
        <v>2.5252151020454807</v>
      </c>
      <c r="F267" s="51">
        <f t="shared" si="19"/>
        <v>2.3682702350312512</v>
      </c>
      <c r="G267" s="52">
        <f t="shared" si="19"/>
        <v>2.254053009925463</v>
      </c>
      <c r="H267" s="51">
        <f t="shared" si="19"/>
        <v>2.166541158935626</v>
      </c>
      <c r="I267" s="52">
        <f t="shared" si="19"/>
        <v>2.0969683125866103</v>
      </c>
      <c r="J267" s="51">
        <f t="shared" si="19"/>
        <v>2.0400980555011525</v>
      </c>
      <c r="K267" s="52">
        <f t="shared" si="19"/>
        <v>1.9925919967005123</v>
      </c>
      <c r="L267" s="51">
        <f t="shared" si="19"/>
        <v>1.9522119386243024</v>
      </c>
      <c r="M267" s="52">
        <f t="shared" si="19"/>
        <v>1.9173958992469347</v>
      </c>
      <c r="N267" s="51">
        <f t="shared" si="19"/>
        <v>1.8602423066554574</v>
      </c>
      <c r="O267" s="52">
        <f t="shared" si="19"/>
        <v>1.8151133601283926</v>
      </c>
      <c r="P267" s="51">
        <f t="shared" si="19"/>
        <v>1.7479841333606263</v>
      </c>
      <c r="Q267" s="52">
        <f t="shared" si="19"/>
        <v>1.7001166970268247</v>
      </c>
      <c r="R267" s="51">
        <f t="shared" si="18"/>
        <v>1.6491410102248345</v>
      </c>
      <c r="S267" s="52">
        <f t="shared" si="18"/>
        <v>1.5942725225320293</v>
      </c>
      <c r="T267" s="51">
        <f t="shared" si="18"/>
        <v>1.5590110859291468</v>
      </c>
      <c r="U267" s="52">
        <f t="shared" si="18"/>
        <v>1.508501083568158</v>
      </c>
      <c r="V267" s="51">
        <f t="shared" si="18"/>
        <v>1.4813859228195287</v>
      </c>
      <c r="W267" s="52">
        <f t="shared" si="18"/>
        <v>1.4377125472377998</v>
      </c>
      <c r="X267" s="51">
        <f t="shared" si="18"/>
        <v>1.4093349553009338</v>
      </c>
      <c r="Y267" s="51">
        <f t="shared" si="18"/>
        <v>1.389379011976922</v>
      </c>
    </row>
    <row r="268" spans="1:25" ht="12.75">
      <c r="A268" s="23">
        <v>65</v>
      </c>
      <c r="B268" s="51">
        <f t="shared" si="19"/>
        <v>3.9885597384451827</v>
      </c>
      <c r="C268" s="52">
        <f t="shared" si="19"/>
        <v>3.1381419350193376</v>
      </c>
      <c r="D268" s="51">
        <f t="shared" si="19"/>
        <v>2.745915295316429</v>
      </c>
      <c r="E268" s="52">
        <f t="shared" si="19"/>
        <v>2.513040096137905</v>
      </c>
      <c r="F268" s="51">
        <f t="shared" si="19"/>
        <v>2.356027821121823</v>
      </c>
      <c r="G268" s="52">
        <f t="shared" si="19"/>
        <v>2.2417157157946015</v>
      </c>
      <c r="H268" s="51">
        <f t="shared" si="19"/>
        <v>2.1540952304676004</v>
      </c>
      <c r="I268" s="52">
        <f t="shared" si="19"/>
        <v>2.084407270719688</v>
      </c>
      <c r="J268" s="51">
        <f t="shared" si="19"/>
        <v>2.0274194981775056</v>
      </c>
      <c r="K268" s="52">
        <f t="shared" si="19"/>
        <v>1.9797958876796011</v>
      </c>
      <c r="L268" s="51">
        <f t="shared" si="19"/>
        <v>1.9392996421964734</v>
      </c>
      <c r="M268" s="52">
        <f t="shared" si="19"/>
        <v>1.9043696107757588</v>
      </c>
      <c r="N268" s="51">
        <f t="shared" si="19"/>
        <v>1.8469963392800408</v>
      </c>
      <c r="O268" s="52">
        <f t="shared" si="19"/>
        <v>1.8016599287377786</v>
      </c>
      <c r="P268" s="51">
        <f t="shared" si="19"/>
        <v>1.7341523678203496</v>
      </c>
      <c r="Q268" s="52">
        <f t="shared" si="19"/>
        <v>1.6859510237266084</v>
      </c>
      <c r="R268" s="51">
        <f t="shared" si="18"/>
        <v>1.6345439622697495</v>
      </c>
      <c r="S268" s="52">
        <f t="shared" si="18"/>
        <v>1.5790978706463696</v>
      </c>
      <c r="T268" s="51">
        <f t="shared" si="18"/>
        <v>1.543385157089776</v>
      </c>
      <c r="U268" s="52">
        <f t="shared" si="18"/>
        <v>1.4920841434134626</v>
      </c>
      <c r="V268" s="51">
        <f t="shared" si="18"/>
        <v>1.4644545855000715</v>
      </c>
      <c r="W268" s="52">
        <f t="shared" si="18"/>
        <v>1.4197766631761435</v>
      </c>
      <c r="X268" s="51">
        <f t="shared" si="18"/>
        <v>1.3905952110141921</v>
      </c>
      <c r="Y268" s="51">
        <f t="shared" si="18"/>
        <v>1.369981602747719</v>
      </c>
    </row>
    <row r="269" spans="1:25" ht="12.75">
      <c r="A269" s="23">
        <v>70</v>
      </c>
      <c r="B269" s="51">
        <f t="shared" si="19"/>
        <v>3.9777792894923394</v>
      </c>
      <c r="C269" s="52">
        <f t="shared" si="19"/>
        <v>3.127675601006789</v>
      </c>
      <c r="D269" s="51">
        <f t="shared" si="19"/>
        <v>2.7355414765138706</v>
      </c>
      <c r="E269" s="52">
        <f t="shared" si="19"/>
        <v>2.502656463461241</v>
      </c>
      <c r="F269" s="51">
        <f t="shared" si="19"/>
        <v>2.3455863256880303</v>
      </c>
      <c r="G269" s="52">
        <f t="shared" si="19"/>
        <v>2.23119241985082</v>
      </c>
      <c r="H269" s="51">
        <f t="shared" si="19"/>
        <v>2.1434780444084893</v>
      </c>
      <c r="I269" s="52">
        <f t="shared" si="19"/>
        <v>2.073690400977598</v>
      </c>
      <c r="J269" s="51">
        <f t="shared" si="19"/>
        <v>2.0166006900235036</v>
      </c>
      <c r="K269" s="52">
        <f t="shared" si="19"/>
        <v>1.9688749480577492</v>
      </c>
      <c r="L269" s="51">
        <f t="shared" si="19"/>
        <v>1.9282776053972666</v>
      </c>
      <c r="M269" s="52">
        <f t="shared" si="19"/>
        <v>1.8932482452917423</v>
      </c>
      <c r="N269" s="51">
        <f t="shared" si="19"/>
        <v>1.8356831658203352</v>
      </c>
      <c r="O269" s="52">
        <f t="shared" si="19"/>
        <v>1.7901651444704574</v>
      </c>
      <c r="P269" s="51">
        <f t="shared" si="19"/>
        <v>1.7223252252861432</v>
      </c>
      <c r="Q269" s="52">
        <f t="shared" si="19"/>
        <v>1.673829267418152</v>
      </c>
      <c r="R269" s="51">
        <f t="shared" si="18"/>
        <v>1.62203975164925</v>
      </c>
      <c r="S269" s="52">
        <f t="shared" si="18"/>
        <v>1.5660781494448264</v>
      </c>
      <c r="T269" s="51">
        <f t="shared" si="18"/>
        <v>1.5299597969109353</v>
      </c>
      <c r="U269" s="52">
        <f t="shared" si="18"/>
        <v>1.4779412546393016</v>
      </c>
      <c r="V269" s="51">
        <f t="shared" si="18"/>
        <v>1.4498403217095435</v>
      </c>
      <c r="W269" s="52">
        <f t="shared" si="18"/>
        <v>1.4042300508752494</v>
      </c>
      <c r="X269" s="51">
        <f t="shared" si="18"/>
        <v>1.3742902336612972</v>
      </c>
      <c r="Y269" s="51">
        <f t="shared" si="18"/>
        <v>1.3530472979655852</v>
      </c>
    </row>
    <row r="270" spans="1:25" ht="12.75">
      <c r="A270" s="23">
        <v>75</v>
      </c>
      <c r="B270" s="51">
        <f t="shared" si="19"/>
        <v>3.968470871576848</v>
      </c>
      <c r="C270" s="52">
        <f t="shared" si="19"/>
        <v>3.118642128053448</v>
      </c>
      <c r="D270" s="51">
        <f t="shared" si="19"/>
        <v>2.726589184665796</v>
      </c>
      <c r="E270" s="52">
        <f t="shared" si="19"/>
        <v>2.4936960035767175</v>
      </c>
      <c r="F270" s="51">
        <f t="shared" si="19"/>
        <v>2.336575649140248</v>
      </c>
      <c r="G270" s="52">
        <f t="shared" si="19"/>
        <v>2.222110487329754</v>
      </c>
      <c r="H270" s="51">
        <f t="shared" si="19"/>
        <v>2.1343141509917674</v>
      </c>
      <c r="I270" s="52">
        <f t="shared" si="19"/>
        <v>2.0644393426777254</v>
      </c>
      <c r="J270" s="51">
        <f t="shared" si="19"/>
        <v>2.0072603625337715</v>
      </c>
      <c r="K270" s="52">
        <f t="shared" si="19"/>
        <v>1.9594450588902692</v>
      </c>
      <c r="L270" s="51">
        <f t="shared" si="19"/>
        <v>1.9187589457329173</v>
      </c>
      <c r="M270" s="52">
        <f t="shared" si="19"/>
        <v>1.8836422589039206</v>
      </c>
      <c r="N270" s="51">
        <f t="shared" si="19"/>
        <v>1.825908246551978</v>
      </c>
      <c r="O270" s="52">
        <f t="shared" si="19"/>
        <v>1.7802299125828456</v>
      </c>
      <c r="P270" s="51">
        <f t="shared" si="19"/>
        <v>1.7120956919311947</v>
      </c>
      <c r="Q270" s="52">
        <f t="shared" si="19"/>
        <v>1.663337840937368</v>
      </c>
      <c r="R270" s="51">
        <f t="shared" si="18"/>
        <v>1.6112068742957582</v>
      </c>
      <c r="S270" s="52">
        <f t="shared" si="18"/>
        <v>1.5547822656043118</v>
      </c>
      <c r="T270" s="51">
        <f t="shared" si="18"/>
        <v>1.5182972283696534</v>
      </c>
      <c r="U270" s="52">
        <f t="shared" si="18"/>
        <v>1.4656245951677822</v>
      </c>
      <c r="V270" s="51">
        <f t="shared" si="18"/>
        <v>1.4370898865151438</v>
      </c>
      <c r="W270" s="52">
        <f t="shared" si="18"/>
        <v>1.390611213380656</v>
      </c>
      <c r="X270" s="51">
        <f t="shared" si="18"/>
        <v>1.3599538674219445</v>
      </c>
      <c r="Y270" s="51">
        <f t="shared" si="18"/>
        <v>1.338107126970392</v>
      </c>
    </row>
    <row r="271" spans="1:25" ht="12.75">
      <c r="A271" s="23">
        <v>80</v>
      </c>
      <c r="B271" s="51">
        <f t="shared" si="19"/>
        <v>3.960352282854622</v>
      </c>
      <c r="C271" s="52">
        <f t="shared" si="19"/>
        <v>3.110766166127501</v>
      </c>
      <c r="D271" s="51">
        <f t="shared" si="19"/>
        <v>2.71878501276436</v>
      </c>
      <c r="E271" s="52">
        <f t="shared" si="19"/>
        <v>2.4858849378090984</v>
      </c>
      <c r="F271" s="51">
        <f t="shared" si="19"/>
        <v>2.3287205874187995</v>
      </c>
      <c r="G271" s="52">
        <f t="shared" si="19"/>
        <v>2.2141927955532275</v>
      </c>
      <c r="H271" s="51">
        <f t="shared" si="19"/>
        <v>2.126324283003302</v>
      </c>
      <c r="I271" s="52">
        <f t="shared" si="19"/>
        <v>2.0563726116259398</v>
      </c>
      <c r="J271" s="51">
        <f t="shared" si="19"/>
        <v>1.9991148057966739</v>
      </c>
      <c r="K271" s="52">
        <f t="shared" si="19"/>
        <v>1.9512203223012468</v>
      </c>
      <c r="L271" s="51">
        <f t="shared" si="19"/>
        <v>1.9104556384555287</v>
      </c>
      <c r="M271" s="52">
        <f t="shared" si="19"/>
        <v>1.8752615734860174</v>
      </c>
      <c r="N271" s="51">
        <f t="shared" si="19"/>
        <v>1.8173776376903432</v>
      </c>
      <c r="O271" s="52">
        <f t="shared" si="19"/>
        <v>1.771556744596928</v>
      </c>
      <c r="P271" s="51">
        <f t="shared" si="19"/>
        <v>1.7031600840545087</v>
      </c>
      <c r="Q271" s="52">
        <f t="shared" si="19"/>
        <v>1.6541678806243452</v>
      </c>
      <c r="R271" s="51">
        <f t="shared" si="18"/>
        <v>1.6017301752822481</v>
      </c>
      <c r="S271" s="52">
        <f t="shared" si="18"/>
        <v>1.5448873741392481</v>
      </c>
      <c r="T271" s="51">
        <f t="shared" si="18"/>
        <v>1.5080691830536233</v>
      </c>
      <c r="U271" s="52">
        <f t="shared" si="18"/>
        <v>1.4547976472933688</v>
      </c>
      <c r="V271" s="51">
        <f t="shared" si="18"/>
        <v>1.4258622531796585</v>
      </c>
      <c r="W271" s="52">
        <f t="shared" si="18"/>
        <v>1.378572187630267</v>
      </c>
      <c r="X271" s="51">
        <f t="shared" si="18"/>
        <v>1.3472342089115297</v>
      </c>
      <c r="Y271" s="51">
        <f t="shared" si="18"/>
        <v>1.324806814019094</v>
      </c>
    </row>
    <row r="272" spans="1:25" ht="12.75">
      <c r="A272" s="23">
        <v>100</v>
      </c>
      <c r="B272" s="51">
        <f t="shared" si="19"/>
        <v>3.936142779070231</v>
      </c>
      <c r="C272" s="52">
        <f t="shared" si="19"/>
        <v>3.0872958927949448</v>
      </c>
      <c r="D272" s="51">
        <f t="shared" si="19"/>
        <v>2.695534261337393</v>
      </c>
      <c r="E272" s="52">
        <f t="shared" si="19"/>
        <v>2.462614925970291</v>
      </c>
      <c r="F272" s="51">
        <f t="shared" si="19"/>
        <v>2.3053182400038326</v>
      </c>
      <c r="G272" s="52">
        <f t="shared" si="19"/>
        <v>2.190600940492306</v>
      </c>
      <c r="H272" s="51">
        <f t="shared" si="19"/>
        <v>2.102513294905286</v>
      </c>
      <c r="I272" s="52">
        <f t="shared" si="19"/>
        <v>2.0323275919129857</v>
      </c>
      <c r="J272" s="51">
        <f t="shared" si="19"/>
        <v>1.9748291981945263</v>
      </c>
      <c r="K272" s="52">
        <f t="shared" si="19"/>
        <v>1.9266924888188064</v>
      </c>
      <c r="L272" s="51">
        <f t="shared" si="19"/>
        <v>1.885686914800515</v>
      </c>
      <c r="M272" s="52">
        <f t="shared" si="19"/>
        <v>1.8502551142531027</v>
      </c>
      <c r="N272" s="51">
        <f t="shared" si="19"/>
        <v>1.791909158039958</v>
      </c>
      <c r="O272" s="52">
        <f t="shared" si="19"/>
        <v>1.7456472320292087</v>
      </c>
      <c r="P272" s="51">
        <f t="shared" si="19"/>
        <v>1.6764342506593928</v>
      </c>
      <c r="Q272" s="52">
        <f t="shared" si="19"/>
        <v>1.626708112976531</v>
      </c>
      <c r="R272" s="51">
        <f t="shared" si="18"/>
        <v>1.5733023495837388</v>
      </c>
      <c r="S272" s="52">
        <f t="shared" si="18"/>
        <v>1.5151252725212738</v>
      </c>
      <c r="T272" s="51">
        <f t="shared" si="18"/>
        <v>1.477231314356478</v>
      </c>
      <c r="U272" s="52">
        <f t="shared" si="18"/>
        <v>1.4219944990991844</v>
      </c>
      <c r="V272" s="51">
        <f t="shared" si="18"/>
        <v>1.3917195520542913</v>
      </c>
      <c r="W272" s="52">
        <f t="shared" si="18"/>
        <v>1.3416479703003317</v>
      </c>
      <c r="X272" s="51">
        <f t="shared" si="18"/>
        <v>1.307895468460866</v>
      </c>
      <c r="Y272" s="51">
        <f t="shared" si="18"/>
        <v>1.2833404273997497</v>
      </c>
    </row>
    <row r="273" spans="1:25" ht="12.75">
      <c r="A273" s="23">
        <v>125</v>
      </c>
      <c r="B273" s="51">
        <f t="shared" si="19"/>
        <v>3.9169321388887255</v>
      </c>
      <c r="C273" s="52">
        <f t="shared" si="19"/>
        <v>3.068688537341437</v>
      </c>
      <c r="D273" s="51">
        <f t="shared" si="19"/>
        <v>2.6771069975812765</v>
      </c>
      <c r="E273" s="52">
        <f t="shared" si="19"/>
        <v>2.4441736905470073</v>
      </c>
      <c r="F273" s="51">
        <f t="shared" si="19"/>
        <v>2.286770717693847</v>
      </c>
      <c r="G273" s="52">
        <f t="shared" si="19"/>
        <v>2.171900006324286</v>
      </c>
      <c r="H273" s="51">
        <f t="shared" si="19"/>
        <v>2.08363414570762</v>
      </c>
      <c r="I273" s="52">
        <f t="shared" si="19"/>
        <v>2.013257398714922</v>
      </c>
      <c r="J273" s="51">
        <f t="shared" si="19"/>
        <v>1.9555619479293638</v>
      </c>
      <c r="K273" s="52">
        <f t="shared" si="19"/>
        <v>1.9072262133683222</v>
      </c>
      <c r="L273" s="51">
        <f t="shared" si="19"/>
        <v>1.8660221137424418</v>
      </c>
      <c r="M273" s="52">
        <f t="shared" si="19"/>
        <v>1.8303938154592236</v>
      </c>
      <c r="N273" s="51">
        <f t="shared" si="19"/>
        <v>1.771664374204987</v>
      </c>
      <c r="O273" s="52">
        <f t="shared" si="19"/>
        <v>1.725034401248032</v>
      </c>
      <c r="P273" s="51">
        <f t="shared" si="19"/>
        <v>1.655134989781438</v>
      </c>
      <c r="Q273" s="52">
        <f t="shared" si="19"/>
        <v>1.6047857322173291</v>
      </c>
      <c r="R273" s="51">
        <f t="shared" si="18"/>
        <v>1.5505489891657995</v>
      </c>
      <c r="S273" s="52">
        <f t="shared" si="18"/>
        <v>1.4912083938187402</v>
      </c>
      <c r="T273" s="51">
        <f t="shared" si="18"/>
        <v>1.4523597301259943</v>
      </c>
      <c r="U273" s="52">
        <f t="shared" si="18"/>
        <v>1.3953362023353155</v>
      </c>
      <c r="V273" s="51">
        <f t="shared" si="18"/>
        <v>1.3638082998645058</v>
      </c>
      <c r="W273" s="52">
        <f t="shared" si="18"/>
        <v>1.3110294348149463</v>
      </c>
      <c r="X273" s="51">
        <f t="shared" si="18"/>
        <v>1.2747907707308173</v>
      </c>
      <c r="Y273" s="51">
        <f t="shared" si="18"/>
        <v>1.2479187823233304</v>
      </c>
    </row>
    <row r="274" spans="1:25" ht="12.75">
      <c r="A274" s="23">
        <v>150</v>
      </c>
      <c r="B274" s="51">
        <f t="shared" si="19"/>
        <v>3.904201745374806</v>
      </c>
      <c r="C274" s="52">
        <f t="shared" si="19"/>
        <v>3.056366295183544</v>
      </c>
      <c r="D274" s="51">
        <f t="shared" si="19"/>
        <v>2.6649069798935017</v>
      </c>
      <c r="E274" s="52">
        <f t="shared" si="19"/>
        <v>2.4319650564685666</v>
      </c>
      <c r="F274" s="51">
        <f t="shared" si="19"/>
        <v>2.274490995974994</v>
      </c>
      <c r="G274" s="52">
        <f t="shared" si="19"/>
        <v>2.1595170862367343</v>
      </c>
      <c r="H274" s="51">
        <f t="shared" si="19"/>
        <v>2.071130933365053</v>
      </c>
      <c r="I274" s="52">
        <f t="shared" si="19"/>
        <v>2.0006248750195628</v>
      </c>
      <c r="J274" s="51">
        <f t="shared" si="19"/>
        <v>1.9427957056400267</v>
      </c>
      <c r="K274" s="52">
        <f t="shared" si="19"/>
        <v>1.8943245947595115</v>
      </c>
      <c r="L274" s="51">
        <f t="shared" si="19"/>
        <v>1.8529851488975702</v>
      </c>
      <c r="M274" s="52">
        <f t="shared" si="19"/>
        <v>1.8172225886639728</v>
      </c>
      <c r="N274" s="51">
        <f t="shared" si="19"/>
        <v>1.7582302762151736</v>
      </c>
      <c r="O274" s="52">
        <f t="shared" si="19"/>
        <v>1.7113469616031471</v>
      </c>
      <c r="P274" s="51">
        <f t="shared" si="19"/>
        <v>1.6409722460187615</v>
      </c>
      <c r="Q274" s="52">
        <f t="shared" si="19"/>
        <v>1.5901882514190402</v>
      </c>
      <c r="R274" s="51">
        <f t="shared" si="18"/>
        <v>1.5353666455140158</v>
      </c>
      <c r="S274" s="52">
        <f t="shared" si="18"/>
        <v>1.4751966393322706</v>
      </c>
      <c r="T274" s="51">
        <f t="shared" si="18"/>
        <v>1.4356575008722423</v>
      </c>
      <c r="U274" s="52">
        <f t="shared" si="18"/>
        <v>1.3773150366993532</v>
      </c>
      <c r="V274" s="51">
        <f t="shared" si="18"/>
        <v>1.3448390591305879</v>
      </c>
      <c r="W274" s="52">
        <f t="shared" si="18"/>
        <v>1.2899355739441263</v>
      </c>
      <c r="X274" s="51">
        <f t="shared" si="18"/>
        <v>1.2516369316087932</v>
      </c>
      <c r="Y274" s="51">
        <f t="shared" si="18"/>
        <v>1.2227304905162026</v>
      </c>
    </row>
    <row r="275" spans="1:25" ht="12.75">
      <c r="A275" s="23">
        <v>200</v>
      </c>
      <c r="B275" s="51">
        <f t="shared" si="19"/>
        <v>3.8883745352245995</v>
      </c>
      <c r="C275" s="52">
        <f t="shared" si="19"/>
        <v>3.041055791169036</v>
      </c>
      <c r="D275" s="51">
        <f t="shared" si="19"/>
        <v>2.6497516564266306</v>
      </c>
      <c r="E275" s="52">
        <f t="shared" si="19"/>
        <v>2.4167997270085912</v>
      </c>
      <c r="F275" s="51">
        <f t="shared" si="19"/>
        <v>2.259236526359424</v>
      </c>
      <c r="G275" s="52">
        <f t="shared" si="19"/>
        <v>2.144132548152065</v>
      </c>
      <c r="H275" s="51">
        <f t="shared" si="19"/>
        <v>2.0555943172327904</v>
      </c>
      <c r="I275" s="52">
        <f t="shared" si="19"/>
        <v>1.984924364881115</v>
      </c>
      <c r="J275" s="51">
        <f t="shared" si="19"/>
        <v>1.9269253243299072</v>
      </c>
      <c r="K275" s="52">
        <f t="shared" si="19"/>
        <v>1.878281859666585</v>
      </c>
      <c r="L275" s="51">
        <f t="shared" si="19"/>
        <v>1.8367697337854438</v>
      </c>
      <c r="M275" s="52">
        <f t="shared" si="19"/>
        <v>1.8008355237371978</v>
      </c>
      <c r="N275" s="51">
        <f t="shared" si="19"/>
        <v>1.741506128898374</v>
      </c>
      <c r="O275" s="52">
        <f t="shared" si="19"/>
        <v>1.6942966828050663</v>
      </c>
      <c r="P275" s="51">
        <f t="shared" si="19"/>
        <v>1.6233066643649372</v>
      </c>
      <c r="Q275" s="52">
        <f aca="true" t="shared" si="20" ref="Q275:Y278">FINV($B$213,Q$215,$A275)</f>
        <v>1.571955821057617</v>
      </c>
      <c r="R275" s="51">
        <f t="shared" si="20"/>
        <v>1.5163651337174207</v>
      </c>
      <c r="S275" s="52">
        <f t="shared" si="20"/>
        <v>1.4550907400435</v>
      </c>
      <c r="T275" s="51">
        <f t="shared" si="20"/>
        <v>1.4146187988380752</v>
      </c>
      <c r="U275" s="52">
        <f t="shared" si="20"/>
        <v>1.354456448236637</v>
      </c>
      <c r="V275" s="51">
        <f t="shared" si="20"/>
        <v>1.3206374585407645</v>
      </c>
      <c r="W275" s="52">
        <f t="shared" si="20"/>
        <v>1.262597815789472</v>
      </c>
      <c r="X275" s="51">
        <f t="shared" si="20"/>
        <v>1.2210524430126348</v>
      </c>
      <c r="Y275" s="51">
        <f t="shared" si="20"/>
        <v>1.1886821120151452</v>
      </c>
    </row>
    <row r="276" spans="1:25" ht="12.75">
      <c r="A276" s="23">
        <v>400</v>
      </c>
      <c r="B276" s="51">
        <f aca="true" t="shared" si="21" ref="B276:Q278">FINV($B$213,B$215,$A276)</f>
        <v>3.8648110435117644</v>
      </c>
      <c r="C276" s="52">
        <f t="shared" si="21"/>
        <v>3.0182807445363977</v>
      </c>
      <c r="D276" s="51">
        <f t="shared" si="21"/>
        <v>2.6272143044097422</v>
      </c>
      <c r="E276" s="52">
        <f t="shared" si="21"/>
        <v>2.3942489116572645</v>
      </c>
      <c r="F276" s="51">
        <f t="shared" si="21"/>
        <v>2.236551365558233</v>
      </c>
      <c r="G276" s="52">
        <f t="shared" si="21"/>
        <v>2.1212499821071686</v>
      </c>
      <c r="H276" s="51">
        <f t="shared" si="21"/>
        <v>2.0324799600243546</v>
      </c>
      <c r="I276" s="52">
        <f t="shared" si="21"/>
        <v>1.9615593212698492</v>
      </c>
      <c r="J276" s="51">
        <f t="shared" si="21"/>
        <v>1.9032996050631161</v>
      </c>
      <c r="K276" s="52">
        <f t="shared" si="21"/>
        <v>1.8543908324767897</v>
      </c>
      <c r="L276" s="51">
        <f t="shared" si="21"/>
        <v>1.8126120940750456</v>
      </c>
      <c r="M276" s="52">
        <f t="shared" si="21"/>
        <v>1.776412078908045</v>
      </c>
      <c r="N276" s="51">
        <f t="shared" si="21"/>
        <v>1.716558440389424</v>
      </c>
      <c r="O276" s="52">
        <f t="shared" si="21"/>
        <v>1.6688389077042576</v>
      </c>
      <c r="P276" s="51">
        <f t="shared" si="21"/>
        <v>1.596878611966186</v>
      </c>
      <c r="Q276" s="52">
        <f t="shared" si="21"/>
        <v>1.5446243192357834</v>
      </c>
      <c r="R276" s="51">
        <f t="shared" si="20"/>
        <v>1.4877921843106328</v>
      </c>
      <c r="S276" s="52">
        <f t="shared" si="20"/>
        <v>1.4247005451017523</v>
      </c>
      <c r="T276" s="51">
        <f t="shared" si="20"/>
        <v>1.3826584782129552</v>
      </c>
      <c r="U276" s="52">
        <f t="shared" si="20"/>
        <v>1.3193252677464464</v>
      </c>
      <c r="V276" s="51">
        <f t="shared" si="20"/>
        <v>1.2830596245060324</v>
      </c>
      <c r="W276" s="52">
        <f t="shared" si="20"/>
        <v>1.2188535165277532</v>
      </c>
      <c r="X276" s="51">
        <f t="shared" si="20"/>
        <v>1.1699944146639867</v>
      </c>
      <c r="Y276" s="51">
        <f t="shared" si="20"/>
        <v>1.1281455477901803</v>
      </c>
    </row>
    <row r="277" spans="1:25" ht="12.75">
      <c r="A277" s="23">
        <v>1000</v>
      </c>
      <c r="B277" s="51">
        <f t="shared" si="21"/>
        <v>3.850774492721655</v>
      </c>
      <c r="C277" s="52">
        <f t="shared" si="21"/>
        <v>3.0047246356193966</v>
      </c>
      <c r="D277" s="51">
        <f t="shared" si="21"/>
        <v>2.613803603940009</v>
      </c>
      <c r="E277" s="52">
        <f t="shared" si="21"/>
        <v>2.3808309959119214</v>
      </c>
      <c r="F277" s="51">
        <f t="shared" si="21"/>
        <v>2.2230524467196915</v>
      </c>
      <c r="G277" s="52">
        <f t="shared" si="21"/>
        <v>2.1076312505325348</v>
      </c>
      <c r="H277" s="51">
        <f t="shared" si="21"/>
        <v>2.0187199733107697</v>
      </c>
      <c r="I277" s="52">
        <f t="shared" si="21"/>
        <v>1.9476460413974408</v>
      </c>
      <c r="J277" s="51">
        <f t="shared" si="21"/>
        <v>1.8892264185482128</v>
      </c>
      <c r="K277" s="52">
        <f t="shared" si="21"/>
        <v>1.8401544029285275</v>
      </c>
      <c r="L277" s="51">
        <f t="shared" si="21"/>
        <v>1.7982111324511414</v>
      </c>
      <c r="M277" s="52">
        <f t="shared" si="21"/>
        <v>1.761846605449179</v>
      </c>
      <c r="N277" s="51">
        <f t="shared" si="21"/>
        <v>1.7016671092599522</v>
      </c>
      <c r="O277" s="52">
        <f t="shared" si="21"/>
        <v>1.6536287281666873</v>
      </c>
      <c r="P277" s="51">
        <f t="shared" si="21"/>
        <v>1.5810569063516993</v>
      </c>
      <c r="Q277" s="52">
        <f t="shared" si="21"/>
        <v>1.5282270137452327</v>
      </c>
      <c r="R277" s="51">
        <f t="shared" si="20"/>
        <v>1.470593507799371</v>
      </c>
      <c r="S277" s="52">
        <f t="shared" si="20"/>
        <v>1.4063049489999258</v>
      </c>
      <c r="T277" s="51">
        <f t="shared" si="20"/>
        <v>1.3632032613300975</v>
      </c>
      <c r="U277" s="52">
        <f t="shared" si="20"/>
        <v>1.2976461279898786</v>
      </c>
      <c r="V277" s="51">
        <f t="shared" si="20"/>
        <v>1.259573520712944</v>
      </c>
      <c r="W277" s="52">
        <f t="shared" si="20"/>
        <v>1.190345911323356</v>
      </c>
      <c r="X277" s="51">
        <f t="shared" si="20"/>
        <v>1.1342122204365293</v>
      </c>
      <c r="Y277" s="51">
        <f t="shared" si="20"/>
        <v>1.0784360306307859</v>
      </c>
    </row>
    <row r="278" spans="1:25" ht="12.75">
      <c r="A278" s="26">
        <v>99999</v>
      </c>
      <c r="B278" s="55">
        <f t="shared" si="21"/>
        <v>3.841551593803164</v>
      </c>
      <c r="C278" s="56">
        <f t="shared" si="21"/>
        <v>2.995822020366175</v>
      </c>
      <c r="D278" s="55">
        <f t="shared" si="21"/>
        <v>2.604998089453149</v>
      </c>
      <c r="E278" s="56">
        <f t="shared" si="21"/>
        <v>2.3720210638475683</v>
      </c>
      <c r="F278" s="55">
        <f t="shared" si="21"/>
        <v>2.214188879232096</v>
      </c>
      <c r="G278" s="56">
        <f t="shared" si="21"/>
        <v>2.0986880281113063</v>
      </c>
      <c r="H278" s="55">
        <f t="shared" si="21"/>
        <v>2.0096826029839567</v>
      </c>
      <c r="I278" s="56">
        <f t="shared" si="21"/>
        <v>1.9385062801966346</v>
      </c>
      <c r="J278" s="55">
        <f t="shared" si="21"/>
        <v>1.8799796352306863</v>
      </c>
      <c r="K278" s="56">
        <f t="shared" si="21"/>
        <v>1.830798153594515</v>
      </c>
      <c r="L278" s="55">
        <f t="shared" si="21"/>
        <v>1.7887443439745274</v>
      </c>
      <c r="M278" s="56">
        <f t="shared" si="21"/>
        <v>1.7522690851177076</v>
      </c>
      <c r="N278" s="55">
        <f t="shared" si="21"/>
        <v>1.691869649692567</v>
      </c>
      <c r="O278" s="56">
        <f t="shared" si="21"/>
        <v>1.6436152735300316</v>
      </c>
      <c r="P278" s="55">
        <f t="shared" si="21"/>
        <v>1.5706269502134096</v>
      </c>
      <c r="Q278" s="56">
        <f t="shared" si="21"/>
        <v>1.5174022116925698</v>
      </c>
      <c r="R278" s="55">
        <f t="shared" si="20"/>
        <v>1.4592141332941537</v>
      </c>
      <c r="S278" s="56">
        <f t="shared" si="20"/>
        <v>1.3940857522540684</v>
      </c>
      <c r="T278" s="55">
        <f t="shared" si="20"/>
        <v>1.3502277903717186</v>
      </c>
      <c r="U278" s="56">
        <f t="shared" si="20"/>
        <v>1.2830378559135718</v>
      </c>
      <c r="V278" s="55">
        <f t="shared" si="20"/>
        <v>1.2435848815549253</v>
      </c>
      <c r="W278" s="56">
        <f t="shared" si="20"/>
        <v>1.1701818309389274</v>
      </c>
      <c r="X278" s="55">
        <f t="shared" si="20"/>
        <v>1.106558229677685</v>
      </c>
      <c r="Y278" s="55">
        <f t="shared" si="20"/>
        <v>1.010457369594592</v>
      </c>
    </row>
    <row r="279" spans="2:12" ht="12.75">
      <c r="B279" s="135"/>
      <c r="C279" s="135"/>
      <c r="D279" s="135"/>
      <c r="E279" s="135"/>
      <c r="F279" s="135"/>
      <c r="G279" s="135"/>
      <c r="H279" s="135"/>
      <c r="I279" s="135"/>
      <c r="J279" s="135"/>
      <c r="K279" s="135"/>
      <c r="L279" s="135"/>
    </row>
    <row r="280" spans="2:12" ht="12.75">
      <c r="B280" s="135"/>
      <c r="C280" s="135"/>
      <c r="D280" s="135"/>
      <c r="E280" s="135"/>
      <c r="F280" s="135"/>
      <c r="G280" s="135"/>
      <c r="H280" s="135"/>
      <c r="I280" s="135"/>
      <c r="J280" s="135"/>
      <c r="K280" s="135"/>
      <c r="L280" s="135"/>
    </row>
    <row r="281" spans="2:12" ht="12.75">
      <c r="B281" s="135"/>
      <c r="C281" s="135"/>
      <c r="D281" s="135"/>
      <c r="E281" s="135"/>
      <c r="F281" s="135"/>
      <c r="G281" s="135"/>
      <c r="H281" s="135"/>
      <c r="I281" s="135"/>
      <c r="J281" s="135"/>
      <c r="K281" s="135"/>
      <c r="L281" s="135"/>
    </row>
    <row r="282" spans="2:12" ht="12.75">
      <c r="B282" s="135"/>
      <c r="C282" s="135"/>
      <c r="D282" s="135"/>
      <c r="E282" s="135"/>
      <c r="F282" s="135"/>
      <c r="G282" s="135"/>
      <c r="H282" s="135"/>
      <c r="I282" s="135"/>
      <c r="J282" s="135"/>
      <c r="K282" s="135"/>
      <c r="L282" s="135"/>
    </row>
    <row r="283" spans="2:12" ht="12.75">
      <c r="B283" s="135"/>
      <c r="C283" s="135"/>
      <c r="D283" s="135"/>
      <c r="E283" s="135"/>
      <c r="F283" s="135"/>
      <c r="G283" s="135"/>
      <c r="H283" s="135"/>
      <c r="I283" s="135"/>
      <c r="J283" s="135"/>
      <c r="K283" s="135"/>
      <c r="L283" s="135"/>
    </row>
    <row r="284" spans="2:12" ht="12.75">
      <c r="B284" s="135"/>
      <c r="C284" s="135"/>
      <c r="D284" s="135"/>
      <c r="E284" s="135"/>
      <c r="F284" s="135"/>
      <c r="G284" s="135"/>
      <c r="H284" s="135"/>
      <c r="I284" s="135"/>
      <c r="J284" s="135"/>
      <c r="K284" s="135"/>
      <c r="L284" s="135"/>
    </row>
    <row r="285" spans="2:12" ht="12.75">
      <c r="B285" s="135"/>
      <c r="C285" s="135"/>
      <c r="D285" s="135"/>
      <c r="E285" s="135"/>
      <c r="F285" s="135"/>
      <c r="G285" s="135"/>
      <c r="H285" s="135"/>
      <c r="I285" s="135"/>
      <c r="J285" s="135"/>
      <c r="K285" s="135"/>
      <c r="L285" s="135"/>
    </row>
  </sheetData>
  <sheetProtection password="89E6" sheet="1" objects="1" scenarios="1"/>
  <mergeCells count="3">
    <mergeCell ref="B7:C7"/>
    <mergeCell ref="B36:E36"/>
    <mergeCell ref="H36:K36"/>
  </mergeCells>
  <printOptions/>
  <pageMargins left="0.75" right="0.75" top="1" bottom="1" header="0" footer="0"/>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mpontigo</dc:creator>
  <cp:keywords/>
  <dc:description/>
  <cp:lastModifiedBy>Instituto Tecnologico de Costa Rica</cp:lastModifiedBy>
  <cp:lastPrinted>2004-08-26T15:08:52Z</cp:lastPrinted>
  <dcterms:created xsi:type="dcterms:W3CDTF">2004-08-13T18:02:10Z</dcterms:created>
  <dcterms:modified xsi:type="dcterms:W3CDTF">2007-04-11T20:13:40Z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